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checkCompatibility="1" defaultThemeVersion="124226"/>
  <bookViews>
    <workbookView xWindow="0" yWindow="315" windowWidth="11880" windowHeight="6045" tabRatio="856"/>
  </bookViews>
  <sheets>
    <sheet name="Vejledning" sheetId="19" r:id="rId1"/>
    <sheet name="Lærere Ny Løn" sheetId="8" r:id="rId2"/>
    <sheet name="Lærere OK ansatte anc.løn" sheetId="20" r:id="rId3"/>
    <sheet name="Lærere Tjenestemænd" sheetId="21" r:id="rId4"/>
    <sheet name="Bh. kl. ledere Ny Løn " sheetId="22" r:id="rId5"/>
    <sheet name="Bh. kl. ledere Anc. løn" sheetId="23" r:id="rId6"/>
    <sheet name="Bh. kl. ledere tjenestemænd" sheetId="24" r:id="rId7"/>
    <sheet name="satser" sheetId="13" r:id="rId8"/>
  </sheets>
  <calcPr calcId="145621" iterateDelta="1E-4"/>
</workbook>
</file>

<file path=xl/calcChain.xml><?xml version="1.0" encoding="utf-8"?>
<calcChain xmlns="http://schemas.openxmlformats.org/spreadsheetml/2006/main">
  <c r="C36" i="21" l="1"/>
  <c r="B36" i="21"/>
  <c r="B36" i="20"/>
  <c r="C36" i="20" s="1"/>
  <c r="B36" i="8"/>
  <c r="C36" i="8" s="1"/>
  <c r="J37" i="13"/>
  <c r="I37" i="13"/>
  <c r="D24" i="13" l="1"/>
  <c r="D20" i="13"/>
  <c r="D17" i="13"/>
  <c r="D13" i="13"/>
  <c r="D12" i="13"/>
  <c r="D11" i="13"/>
  <c r="D15" i="13" l="1"/>
  <c r="I7" i="13"/>
  <c r="I8" i="13"/>
  <c r="I9" i="13"/>
  <c r="I10" i="13"/>
  <c r="I11" i="13"/>
  <c r="I12" i="13"/>
  <c r="I13" i="13"/>
  <c r="J18" i="13"/>
  <c r="I20" i="13"/>
  <c r="J20" i="13"/>
  <c r="I21" i="13"/>
  <c r="J21" i="13"/>
  <c r="I22" i="13"/>
  <c r="J22" i="13"/>
  <c r="I23" i="13"/>
  <c r="J23" i="13"/>
  <c r="I24" i="13"/>
  <c r="J24" i="13"/>
  <c r="C32" i="24" l="1"/>
  <c r="C10" i="23"/>
  <c r="C10" i="24"/>
  <c r="C11" i="24"/>
  <c r="C14" i="22"/>
  <c r="C13" i="22"/>
  <c r="C10" i="22"/>
  <c r="C31" i="21"/>
  <c r="C11" i="21"/>
  <c r="C11" i="20"/>
  <c r="C12" i="8" l="1"/>
  <c r="C14" i="8"/>
  <c r="C13" i="8"/>
  <c r="C10" i="8" l="1"/>
  <c r="C11" i="23" l="1"/>
  <c r="C37" i="24"/>
  <c r="C16" i="22" l="1"/>
  <c r="C14" i="21"/>
  <c r="C13" i="20" l="1"/>
  <c r="C12" i="23"/>
  <c r="C12" i="24"/>
  <c r="C31" i="24"/>
  <c r="C25" i="24"/>
  <c r="C24" i="24"/>
  <c r="C31" i="23"/>
  <c r="C32" i="23"/>
  <c r="C25" i="23"/>
  <c r="C24" i="23"/>
  <c r="C31" i="22"/>
  <c r="C30" i="22"/>
  <c r="C24" i="22"/>
  <c r="C23" i="22"/>
  <c r="C30" i="21"/>
  <c r="C24" i="21"/>
  <c r="C23" i="21"/>
  <c r="C31" i="20"/>
  <c r="C24" i="20"/>
  <c r="C23" i="20"/>
  <c r="C31" i="8"/>
  <c r="C30" i="8"/>
  <c r="C24" i="8"/>
  <c r="C23" i="8"/>
  <c r="C39" i="24" l="1"/>
  <c r="C38" i="24"/>
  <c r="B36" i="24"/>
  <c r="C36" i="24" s="1"/>
  <c r="C39" i="23"/>
  <c r="C38" i="23"/>
  <c r="C37" i="23"/>
  <c r="B36" i="23"/>
  <c r="C36" i="23" s="1"/>
  <c r="C38" i="22"/>
  <c r="C37" i="22"/>
  <c r="C36" i="22"/>
  <c r="B35" i="22"/>
  <c r="C35" i="22" s="1"/>
  <c r="C38" i="21"/>
  <c r="C37" i="21"/>
  <c r="B35" i="21"/>
  <c r="C35" i="21" s="1"/>
  <c r="C38" i="20"/>
  <c r="C37" i="20"/>
  <c r="B35" i="20"/>
  <c r="C38" i="8"/>
  <c r="C37" i="8"/>
  <c r="B35" i="8" l="1"/>
  <c r="C29" i="24" l="1"/>
  <c r="C28" i="24"/>
  <c r="C27" i="24"/>
  <c r="C26" i="24"/>
  <c r="C23" i="24"/>
  <c r="C22" i="24"/>
  <c r="C21" i="24"/>
  <c r="C22" i="23"/>
  <c r="C23" i="23"/>
  <c r="C26" i="23"/>
  <c r="C27" i="23"/>
  <c r="C28" i="23"/>
  <c r="C29" i="23"/>
  <c r="C21" i="23"/>
  <c r="C28" i="22"/>
  <c r="C27" i="22"/>
  <c r="C26" i="22"/>
  <c r="C25" i="22"/>
  <c r="C22" i="22"/>
  <c r="C21" i="22"/>
  <c r="C20" i="22"/>
  <c r="C28" i="21"/>
  <c r="C27" i="21"/>
  <c r="C26" i="21"/>
  <c r="C25" i="21"/>
  <c r="C22" i="21"/>
  <c r="C21" i="21"/>
  <c r="C20" i="21"/>
  <c r="C21" i="20"/>
  <c r="C22" i="20"/>
  <c r="C25" i="20"/>
  <c r="C26" i="20"/>
  <c r="C27" i="20"/>
  <c r="C28" i="20"/>
  <c r="C20" i="20"/>
  <c r="J36" i="13"/>
  <c r="C35" i="20" s="1"/>
  <c r="I36" i="13"/>
  <c r="C35" i="8" s="1"/>
  <c r="J32" i="13"/>
  <c r="I32" i="13"/>
  <c r="J31" i="13"/>
  <c r="C30" i="20" s="1"/>
  <c r="I31" i="13"/>
  <c r="C20" i="24"/>
  <c r="C16" i="8"/>
  <c r="I4" i="13"/>
  <c r="C15" i="8" s="1"/>
  <c r="C1" i="8"/>
  <c r="C1" i="20"/>
  <c r="C1" i="21"/>
  <c r="C1" i="22"/>
  <c r="C1" i="23"/>
  <c r="C1" i="24"/>
  <c r="J2" i="13"/>
  <c r="I3" i="13"/>
  <c r="C11" i="8" s="1"/>
  <c r="C15" i="22"/>
  <c r="C13" i="21"/>
  <c r="J38" i="13"/>
  <c r="J39" i="13"/>
  <c r="J41" i="13"/>
  <c r="I38" i="13"/>
  <c r="I39" i="13"/>
  <c r="I41" i="13"/>
  <c r="J25" i="13"/>
  <c r="J26" i="13"/>
  <c r="J27" i="13"/>
  <c r="J28" i="13"/>
  <c r="J29" i="13"/>
  <c r="C20" i="8"/>
  <c r="C21" i="8"/>
  <c r="C22" i="8"/>
  <c r="I25" i="13"/>
  <c r="I26" i="13"/>
  <c r="C25" i="8"/>
  <c r="I27" i="13"/>
  <c r="C26" i="8"/>
  <c r="I28" i="13"/>
  <c r="C27" i="8"/>
  <c r="I29" i="13"/>
  <c r="C28" i="8"/>
  <c r="C11" i="22"/>
  <c r="I6" i="13"/>
  <c r="I5" i="13"/>
  <c r="C12" i="21" s="1"/>
  <c r="C19" i="8" l="1"/>
  <c r="C44" i="8" s="1"/>
  <c r="C19" i="20"/>
  <c r="C19" i="22"/>
  <c r="C44" i="22" s="1"/>
  <c r="C20" i="23"/>
  <c r="C19" i="21"/>
  <c r="C45" i="24"/>
  <c r="C12" i="20"/>
  <c r="C44" i="21" l="1"/>
  <c r="C45" i="23"/>
  <c r="C44" i="20"/>
</calcChain>
</file>

<file path=xl/comments1.xml><?xml version="1.0" encoding="utf-8"?>
<comments xmlns="http://schemas.openxmlformats.org/spreadsheetml/2006/main">
  <authors>
    <author>Bo Tryggedsson</author>
    <author>Bo Tryggedson</author>
    <author>BOTR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Tallet fremgår af lønsedlen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" authorId="1">
      <text>
        <r>
          <rPr>
            <b/>
            <sz val="8"/>
            <color indexed="81"/>
            <rFont val="Tahoma"/>
            <family val="2"/>
          </rPr>
          <t>Lærere med under 8 års erfaring har et tillæg til grundlønnen på 3.000 kr. Beløbet fremkommer  automatisk.</t>
        </r>
      </text>
    </comment>
    <comment ref="A12" authorId="1">
      <text>
        <r>
          <rPr>
            <b/>
            <sz val="8"/>
            <color indexed="81"/>
            <rFont val="Tahoma"/>
            <family val="2"/>
          </rPr>
          <t>Fastansatte lærere med mindre end 4 års erfaring indplaceres på trin 32
Tast 1 i det gule felt, hvis omfattet.</t>
        </r>
      </text>
    </comment>
    <comment ref="A13" authorId="1">
      <text>
        <r>
          <rPr>
            <b/>
            <sz val="8"/>
            <color indexed="81"/>
            <rFont val="Tahoma"/>
            <family val="2"/>
          </rPr>
          <t>Lærere med 4-8 års erfaring indplaceres på trin 35.
Tast 1 i det gule felt, hvis omfattet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4" authorId="1">
      <text>
        <r>
          <rPr>
            <b/>
            <sz val="8"/>
            <color indexed="81"/>
            <rFont val="Tahoma"/>
            <family val="2"/>
          </rPr>
          <t>Lærere med 8 års erfaring indplaceres på trin 40.
Tast 1 i det gule felt, hvis omfattet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5" authorId="2">
      <text>
        <r>
          <rPr>
            <b/>
            <sz val="8"/>
            <color indexed="81"/>
            <rFont val="Tahoma"/>
            <family val="2"/>
          </rPr>
          <t>Lærere med 12 års erfaring har ud over trin 40 et tillæg på 10.000 kr. Tast 1 i det gule felt hvis omfattet</t>
        </r>
      </text>
    </comment>
    <comment ref="A16" authorId="0">
      <text>
        <r>
          <rPr>
            <b/>
            <sz val="9"/>
            <color indexed="81"/>
            <rFont val="Tahoma"/>
            <family val="2"/>
          </rPr>
          <t xml:space="preserve">Tillægget ydes til alle lærere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Tillægget ydes til alle lærere og børnehaveklasseledere på folkeskolerne 
 i Odense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Tillægget ydes for arbejde på Abildgårdskolen, H.C.Andersenskolen, Ejerslykkeskolen og Risingskolen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Tillægget ydes til lærere og børnehaveklasseledere, der varetager opgaven som klasselærer i klasser med 27 elever eller flere.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Tillægget ydes til lærere/børnehaveklassseledere, der varetager funktionen som kontaktperson for elevrådet. Der kan max ydes et tillæg pr. skole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Tillægget ydes til lærere på Stige Skole, Skt. Klemensskolen og Ejerslykkeskolen, hvis primære del af undervisningen sker i OBS-klasserne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9"/>
            <color indexed="81"/>
            <rFont val="Tahoma"/>
            <family val="2"/>
          </rPr>
          <t>Tillægget ydes til lærere/børnehaveklasseledere på Fraugde-Tingkær, Skolerne i Nord og Vestre-Åløkke, der arbejder fast på mere end en matrikel.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Tillægget ydes for funktionen som TR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9"/>
            <color indexed="81"/>
            <rFont val="Tahoma"/>
            <family val="2"/>
          </rPr>
          <t>Tillægget ydes til TR såfremt valgområdet er mere end 35 ansatte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>Tillægget ydes for funktionen som arbejdsmiljørepræsentant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1">
      <text>
        <r>
          <rPr>
            <b/>
            <sz val="8"/>
            <color indexed="81"/>
            <rFont val="Tahoma"/>
            <family val="2"/>
          </rPr>
          <t xml:space="preserve"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40)
 Disse lærere er ikke omfattet af stk. 8 - 11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0" authorId="0">
      <text>
        <r>
          <rPr>
            <b/>
            <sz val="9"/>
            <color indexed="81"/>
            <rFont val="Tahoma"/>
            <family val="2"/>
          </rPr>
          <t>Tillægget ydes til lærere/børnehaveklasseledere, der har opnået 5 års erfaring på Abildgårdskolen, H.C.Andersenskolen eller Humlehaveskolen</t>
        </r>
      </text>
    </comment>
    <comment ref="A34" authorId="0">
      <text>
        <r>
          <rPr>
            <b/>
            <sz val="9"/>
            <color indexed="81"/>
            <rFont val="Tahoma"/>
            <family val="2"/>
          </rPr>
          <t>Der ydes undervisningstilllæg for undervisningstimer ud over 750 årlige timer efter det udvidede undervisningsbegreb. Indtast antal undervisningstimer, tallet fremgår af opgaveoversigten. Rund tallet op til nærmeste halve antal timer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Månedlige antal enheder fremkommer automatisk, når undervisningstimetallet er tastet i rubrikken ovenfor.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>Til lærere med over 780 undervisnignstimer ydes både undervisningstillæg for timer over 750 og yderligere tillæg for timer over 780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Overenskomsten § 5 stk 11:
Til den, der varetager:
- tale-/høreundervisning af børn
- bistand til småbørn med sprog og
   talevanskeligheder
- undervisning i dansk som andetsprog i 
   henhold til Undervisningsministeriets 
   bekendtgørelse af 20. januar 2006.
ydes et ikke-pensionsgivende tillæg på 25,84 kr. pr. time (31/3-2000 niveau).
Ydes der tillæg efter denne bestemmelse kan der ikke samtidig ydes tillæg efter stk. 10 for de samme timer.</t>
        </r>
      </text>
    </comment>
    <comment ref="A38" authorId="0">
      <text>
        <r>
          <rPr>
            <b/>
            <sz val="8"/>
            <color indexed="81"/>
            <rFont val="Tahoma"/>
            <family val="2"/>
          </rPr>
          <t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40)
 Disse lærere er ikke omfattet af stk. 8 - 11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Bo Tryggedsson</author>
    <author>Bo Tryggedson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Tallet fremgår af lønsedlen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2" authorId="1">
      <text>
        <r>
          <rPr>
            <b/>
            <sz val="8"/>
            <color indexed="81"/>
            <rFont val="Tahoma"/>
            <family val="2"/>
          </rPr>
          <t>Lærere på trin 43 har et tillæg på 13.000 kr. Beløbet fremkommer automatisk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 xml:space="preserve">Tillægget ydes til alle lærere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Tillægget ydes til alle lærere og børnehaveklasseledere på folkeskolerne 
 i Odense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Tillægget ydes for arbejde på Abildgårdskolen, H.C.Andersenskolen, Ejerslykkeskolen og Risingskolen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Tillægget ydes til lærere og børnehaveklasseledere, der varetager opgaven som klasselærer i klasser med 27 elever eller flere.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Tillægget ydes til lærere/børnehaveklassseledere, der varetager funktionen som kontaktperson for elevrådet. Der kan max ydes et tillæg pr. skole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Tillægget ydes til lærere på Stige Skole, Skt. Klemensskolen og Ejerslykkeskolen, hvis primære del af undervisningen sker i OBS-klasserne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9"/>
            <color indexed="81"/>
            <rFont val="Tahoma"/>
            <family val="2"/>
          </rPr>
          <t>Tillægget ydes til lærere/børnehaveklasseledere på Fraugde-Tingkær, Skolerne i Nord og Vestre-Åløkke, der arbejder fast på mere end en matrikel.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Tillægget ydes for funktionen som TR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9"/>
            <color indexed="81"/>
            <rFont val="Tahoma"/>
            <family val="2"/>
          </rPr>
          <t>Tillægget ydes til TR såfremt valgområdet er mere end 35 ansatte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>Tillægget ydes for funktionen som arbejdsmiljørepræsentant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1">
      <text>
        <r>
          <rPr>
            <b/>
            <sz val="8"/>
            <color indexed="81"/>
            <rFont val="Tahoma"/>
            <family val="2"/>
          </rPr>
          <t xml:space="preserve"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40)
 Disse lærere er ikke omfattet af stk. 8 - 11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0" authorId="0">
      <text>
        <r>
          <rPr>
            <b/>
            <sz val="9"/>
            <color indexed="81"/>
            <rFont val="Tahoma"/>
            <family val="2"/>
          </rPr>
          <t>Tillægget ydes til lærere/børnehaveklasseledere, der har opnået 5 års erfaring på Abildgårdskolen, H.C.Andersenskolen eller Humlehaveskolen</t>
        </r>
      </text>
    </comment>
    <comment ref="A34" authorId="0">
      <text>
        <r>
          <rPr>
            <b/>
            <sz val="9"/>
            <color indexed="81"/>
            <rFont val="Tahoma"/>
            <family val="2"/>
          </rPr>
          <t>Der ydes undervisningstilllæg for undervisningstimer ud over 750 årlige timer efter det udvidede undervisningsbegreb. Indtast antal undervisningstimer, tallet fremgår af opgaveoversigten. Rund tallet op til nærmeste halve antal timer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Månedlige antal enheder fremkommer automatisk, når undervisningstimetallet er tastet i rubrikken ovenfor.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>Til lærere med over 780 undervisnignstimer ydes både undervisningstillæg for timer over 750 og yderligere tillæg for timer over 780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Overenskomsten § 5 stk 11:
Til den, der varetager:
- tale-/høreundervisning af børn
- bistand til småbørn med sprog og
   talevanskeligheder
- undervisning i dansk som andetsprog i 
   henhold til Undervisningsministeriets 
   bekendtgørelse af 20. januar 2006.
ydes et ikke-pensionsgivende tillæg på 25,84 kr. pr. time (31/3-2000 niveau).
Ydes der tillæg efter denne bestemmelse kan der ikke samtidig ydes tillæg efter stk. 10 for de samme timer.</t>
        </r>
      </text>
    </comment>
    <comment ref="A38" authorId="0">
      <text>
        <r>
          <rPr>
            <b/>
            <sz val="8"/>
            <color indexed="81"/>
            <rFont val="Tahoma"/>
            <family val="2"/>
          </rPr>
          <t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40)
 Disse lærere er ikke omfattet af stk. 8 - 11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Bo Tryggedsson</author>
    <author>Bo Tryggedson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Tallet fremgår af lønsedlen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2" authorId="1">
      <text>
        <r>
          <rPr>
            <b/>
            <sz val="8"/>
            <color indexed="81"/>
            <rFont val="Tahoma"/>
            <family val="2"/>
          </rPr>
          <t>Lærere på trin 43 har et tillæg på 13.000 kr. Beløbet fremkommer automatisk</t>
        </r>
      </text>
    </comment>
    <comment ref="A13" authorId="1">
      <text>
        <r>
          <rPr>
            <b/>
            <sz val="8"/>
            <color indexed="81"/>
            <rFont val="Tahoma"/>
            <family val="2"/>
          </rPr>
          <t xml:space="preserve">Tjenestemænd kan vælge,om de ønsker pensionsbidraget af tillægget på 13.000 kr. udbetalt som løn eller indsat på en supplerende pensionsordning. Hvis der er valgt udbetaling skal der tastes 1 i det gule felt.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 xml:space="preserve">Tillægget ydes til alle lærere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Tillægget ydes til alle lærere og børnehaveklasseledere på folkeskolerne 
 i Odense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Tillægget ydes for arbejde på Abildgårdskolen, H.C.Andersenskolen, Ejerslykkeskolen og Risingskolen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Tillægget ydes til lærere og børnehaveklasseledere, der varetager opgaven som klasselærer i klasser med 27 elever eller flere.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Tillægget ydes til lærere/børnehaveklassseledere, der varetager funktionen som kontaktperson for elevrådet. Der kan max ydes et tillæg pr. skole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Tillægget ydes til lærere på Stige Skole, Skt. Klemensskolen og Ejerslykkeskolen, hvis primære del af undervisningen sker i OBS-klasserne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9"/>
            <color indexed="81"/>
            <rFont val="Tahoma"/>
            <family val="2"/>
          </rPr>
          <t>Tillægget ydes til lærere/børnehaveklasseledere på Fraugde-Tingkær, Skolerne i Nord og Vestre-Åløkke, der arbejder fast på mere end en matrikel.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Tillægget ydes for funktionen som TR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9"/>
            <color indexed="81"/>
            <rFont val="Tahoma"/>
            <family val="2"/>
          </rPr>
          <t>Tillægget ydes til TR såfremt valgområdet er mere end 35 ansatte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>Tillægget ydes for funktionen som arbejdsmiljørepræsentant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1">
      <text>
        <r>
          <rPr>
            <b/>
            <sz val="8"/>
            <color indexed="81"/>
            <rFont val="Tahoma"/>
            <family val="2"/>
          </rPr>
          <t xml:space="preserve"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40)
Disse lærere er ikke omfattet af stk. 8 - 11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0" authorId="0">
      <text>
        <r>
          <rPr>
            <b/>
            <sz val="9"/>
            <color indexed="81"/>
            <rFont val="Tahoma"/>
            <family val="2"/>
          </rPr>
          <t>Tillægget ydes til lærere/børnehaveklasseledere, der har opnået 5 års erfaring på Abildgårdskolen, H.C.Andersenskolen eller Humlehaveskolen</t>
        </r>
      </text>
    </comment>
    <comment ref="A34" authorId="0">
      <text>
        <r>
          <rPr>
            <b/>
            <sz val="9"/>
            <color indexed="81"/>
            <rFont val="Tahoma"/>
            <family val="2"/>
          </rPr>
          <t>Der ydes undervisningstilllæg for undervisningstimer ud over 750 årlige timer efter det udvidede undervisningsbegreb. Indtast antal undervisningstimer, tallet fremgår af opgaveoversigten. Rund tallet op til nærmeste halve antal timer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Månedlige antal enheder fremkommer automatisk, når undervisningstimetallet er tastet i rubrikken ovenfor.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>Til lærere med over 780 undervisnignstimer ydes både undervisningstillæg for timer over 750 og yderligere tillæg for timer over 780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Overenskomsten § 5 stk 11:
Til den, der varetager:
- tale-/høreundervisning af børn
- bistand til småbørn med sprog og
   talevanskeligheder
- undervisning i dansk som andetsprog i 
   henhold til Undervisningsministeriets 
   bekendtgørelse af 20. januar 2006.
ydes et ikke-pensionsgivende tillæg på 25,84 kr. pr. time (31/3-2000 niveau).
Ydes der tillæg efter denne bestemmelse kan der ikke samtidig ydes tillæg efter stk. 10 for de samme timer.</t>
        </r>
      </text>
    </comment>
    <comment ref="A38" authorId="0">
      <text>
        <r>
          <rPr>
            <b/>
            <sz val="8"/>
            <color indexed="81"/>
            <rFont val="Tahoma"/>
            <family val="2"/>
          </rPr>
          <t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40)
 Disse lærere er ikke omfattet af stk. 8 - 11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Bo Tryggedsson</author>
    <author>Bo Tryggedson</author>
    <author>BOTR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Tallet fremgår af lønsedlen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" authorId="1">
      <text>
        <r>
          <rPr>
            <b/>
            <sz val="8"/>
            <color indexed="81"/>
            <rFont val="Tahoma"/>
            <family val="2"/>
          </rPr>
          <t>Børnehaveklasseledere med under 8 års erfaring har et tillæg til grundlønnen på 2.000 kr. Beløbet fremkommer  automatisk.</t>
        </r>
      </text>
    </comment>
    <comment ref="A13" authorId="1">
      <text>
        <r>
          <rPr>
            <b/>
            <sz val="8"/>
            <color indexed="81"/>
            <rFont val="Tahoma"/>
            <family val="2"/>
          </rPr>
          <t>Børnehaveklasseledere med 4-8 års erfaring indplaceres på trin 31.
Tast 1 i det gule felt, hvis omfattet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4" authorId="1">
      <text>
        <r>
          <rPr>
            <b/>
            <sz val="8"/>
            <color indexed="81"/>
            <rFont val="Tahoma"/>
            <family val="2"/>
          </rPr>
          <t>Børnehaveklasseledere med 8 års erfaring indplaceres på trin 33.
Tast 1 i det gule felt, hvis omfattet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5" authorId="2">
      <text>
        <r>
          <rPr>
            <b/>
            <sz val="8"/>
            <color indexed="81"/>
            <rFont val="Tahoma"/>
            <family val="2"/>
          </rPr>
          <t>Børnehaveklasseledere med 12 års erfaring har ud over trin 33 et tillæg på 7.000 kr. 
Tast 1 i det gule felt hvis omfattet</t>
        </r>
      </text>
    </comment>
    <comment ref="A16" authorId="0">
      <text>
        <r>
          <rPr>
            <b/>
            <sz val="9"/>
            <color indexed="81"/>
            <rFont val="Tahoma"/>
            <family val="2"/>
          </rPr>
          <t>Tillægget ydes til alle børnehaveklasseledere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Tillægget ydes til alle lærere og børnehaveklasseledere på folkeskolerne 
 i Odense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Tillægget ydes for arbejde på Abildgårdskolen, H.C.Andersenskolen, Ejerslykkeskolen og Risingskolen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Tillægget ydes til lærere og børnehaveklasseledere, der varetager opgaven som klasselærer i klasser med 27 elever eller flere.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Tillægget ydes til lærere/børnehaveklassseledere, der varetager funktionen som kontaktperson for elevrådet. Der kan max ydes et tillæg pr. skole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Tillægget ydes til lærere på Stige Skole, Skt. Klemensskolen og Ejerslykkeskolen, hvis primære del af undervisningen sker i OBS-klasserne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9"/>
            <color indexed="81"/>
            <rFont val="Tahoma"/>
            <family val="2"/>
          </rPr>
          <t>Tillægget ydes til lærere/børnehaveklasseledere på Fraugde-Tingkær, Skolerne i Nord og Vestre-Åløkke, der arbejder fast på mere end en matrikel.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Tillægget ydes for funktionen som TR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9"/>
            <color indexed="81"/>
            <rFont val="Tahoma"/>
            <family val="2"/>
          </rPr>
          <t>Tillægget ydes til TR såfremt valgområdet er mere end 35 ansatte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>Tillægget ydes for funktionen som arbejdsmiljørepræsentant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1">
      <text>
        <r>
          <rPr>
            <b/>
            <sz val="8"/>
            <color indexed="81"/>
            <rFont val="Tahoma"/>
            <family val="2"/>
          </rPr>
          <t xml:space="preserve"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0" authorId="0">
      <text>
        <r>
          <rPr>
            <b/>
            <sz val="9"/>
            <color indexed="81"/>
            <rFont val="Tahoma"/>
            <family val="2"/>
          </rPr>
          <t>Tillægget ydes til lærere/børnehaveklasseledere, der har opnået 5 års erfaring på Abildgårdskolen, H.C.Andersenskolen eller Humlehaveskolen</t>
        </r>
      </text>
    </comment>
    <comment ref="A34" authorId="0">
      <text>
        <r>
          <rPr>
            <b/>
            <sz val="9"/>
            <color indexed="81"/>
            <rFont val="Tahoma"/>
            <family val="2"/>
          </rPr>
          <t>Der ydes undervisningstilllæg for undervisningstimer ud over 835 årlige timer efter det udvidede undervisningsbegreb. Indtast antal undervisningstimer, tallet fremgår af opgaveoversigten. Rund tallet op til nærmeste halve antal timer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Månedlige antal enheder fremkommer automatisk, når undervisningstimetallet er tastet i rubrikken ovenfor.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8"/>
            <color indexed="81"/>
            <rFont val="Tahoma"/>
            <family val="2"/>
          </rPr>
          <t>Overenskomsten § 5 stk 11:
Til den, der varetager:
- tale-/høreundervisning af børn
- bistand til småbørn med sprog og
   talevanskeligheder
- undervisning i dansk som andetsprog i 
   henhold til Undervisningsministeriets 
   bekendtgørelse af 20. januar 2006.
ydes et ikke-pensionsgivende tillæg på 25,84 kr. pr. time (31/3-2000 niveau).
Ydes der tillæg efter denne bestemmelse kan der ikke samtidig ydes tillæg efter stk. 10 for de samme timer.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8" authorId="0">
      <text>
        <r>
          <rPr>
            <b/>
            <sz val="8"/>
            <color indexed="81"/>
            <rFont val="Tahoma"/>
            <family val="2"/>
          </rPr>
          <t>Overenskomsten § 5 stk 9:
Til børnehaveklasseledere, der varetager:
- særlig støtte til tosprogede elever
- undervisning af børnehaveklasselederei dansk som andetsprog i henhold til Undervisningsministeriets bekendtgørelse nr. 31 af 20. januar 2006 og
- støtte til fremme af sproglig udvikling for tosprogede børn, der endnu ikke er påbegyndt skolegangen
ydes et ikke-pensionsgivende tillæg på 18,92 kr. pr. time (31/3-2000 niveau).
Ydes der tillæg efter denne bestemmelse kan der ikke samtidig ydes tillæg efter stk. 10 for de samme timer.</t>
        </r>
      </text>
    </comment>
  </commentList>
</comments>
</file>

<file path=xl/comments5.xml><?xml version="1.0" encoding="utf-8"?>
<comments xmlns="http://schemas.openxmlformats.org/spreadsheetml/2006/main">
  <authors>
    <author>Bo Tryggedsson</author>
    <author>Bo Tryggedson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Tallet fremgår af lønsedlen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Tillægget ydes til alle børnehaveklasseledere på anciennitetsløn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Tillægget ydes til alle børnehaveklasseledere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Tillægget ydes til alle lærere og børnehaveklasseledere på folkeskolerne 
 i Odense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Tillægget ydes for arbejde på Abildgårdskolen, H.C.Andersenskolen, Ejerslykkeskolen og Risingskolen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Tillægget ydes til lærere og børnehaveklasseledere, der varetager opgaven som klasselærer i klasser med 27 elever eller flere.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Tillægget ydes til lærere/børnehaveklassseledere, der varetager funktionen som kontaktperson for elevrådet. Der kan max ydes et tillæg pr. skole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9"/>
            <color indexed="81"/>
            <rFont val="Tahoma"/>
            <family val="2"/>
          </rPr>
          <t>Tillægget ydes til lærere på Stige Skole, Skt. Klemensskolen og Ejerslykkeskolen, hvis primære del af undervisningen sker i OBS-klasserne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Tillægget ydes til lærere/børnehaveklasseledere på Fraugde-Tingkær, Skolerne i Nord og Vestre-Åløkke, der arbejder fast på mere end en matrikel.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9"/>
            <color indexed="81"/>
            <rFont val="Tahoma"/>
            <family val="2"/>
          </rPr>
          <t>Tillægget ydes for funktionen som TR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>Tillægget ydes til TR såfremt valgområdet er mere end 35 ansatte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0">
      <text>
        <r>
          <rPr>
            <b/>
            <sz val="9"/>
            <color indexed="81"/>
            <rFont val="Tahoma"/>
            <family val="2"/>
          </rPr>
          <t>Tillægget ydes for funktionen som arbejdsmiljørepræsentant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9" authorId="1">
      <text>
        <r>
          <rPr>
            <b/>
            <sz val="8"/>
            <color indexed="81"/>
            <rFont val="Tahoma"/>
            <family val="2"/>
          </rPr>
          <t xml:space="preserve"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9"/>
            <color indexed="81"/>
            <rFont val="Tahoma"/>
            <family val="2"/>
          </rPr>
          <t>Tillægget ydes til lærere/børnehaveklasseledere, der har opnået 5 års erfaring på Abildgårdskolen, H.C.Andersenskolen eller Humlehaveskolen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Der ydes undervisningstilllæg for undervisningstimer ud over 835 årlige timer efter det udvidede undervisningsbegreb. Indtast antal undervisningstimer, tallet fremgår af opgaveoversigten. Rund tallet op til nærmeste halve antal timer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>Månedlige antal enheder fremkommer automatisk, når undervisningstimetallet er tastet i rubrikken ovenfor.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Overenskomsten § 5 stk 11:
Til den, der varetager:
- tale-/høreundervisning af børn
- bistand til småbørn med sprog og
   talevanskeligheder
- undervisning i dansk som andetsprog i 
   henhold til Undervisningsministeriets 
   bekendtgørelse af 20. januar 2006.
ydes et ikke-pensionsgivende tillæg på 25,84 kr. pr. time (31/3-2000 niveau).
Ydes der tillæg efter denne bestemmelse kan der ikke samtidig ydes tillæg efter stk. 10 for de samme timer.</t>
        </r>
      </text>
    </comment>
    <comment ref="A38" authorId="0">
      <text>
        <r>
          <rPr>
            <b/>
            <sz val="8"/>
            <color indexed="81"/>
            <rFont val="Tahoma"/>
            <family val="2"/>
          </rPr>
          <t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9" authorId="0">
      <text>
        <r>
          <rPr>
            <b/>
            <sz val="8"/>
            <color indexed="81"/>
            <rFont val="Tahoma"/>
            <family val="2"/>
          </rPr>
          <t>Overenskomsten § 5 stk 9:
Til børnehaveklasseledere, der varetager:
- særlig støtte til tosprogede elever
- undervisning af børnehaveklasselederei dansk som andetsprog i henhold til Undervisningsministeriets bekendtgørelse nr. 31 af 20. januar 2006 og
- støtte til fremme af sproglig udvikling for tosprogede børn, der endnu ikke er påbegyndt skolegangen
ydes et ikke-pensionsgivende tillæg på 18,92 kr. pr. time (31/3-2000 niveau).
Ydes der tillæg efter denne bestemmelse kan der ikke samtidig ydes tillæg efter stk. 10 for de samme timer.</t>
        </r>
      </text>
    </comment>
  </commentList>
</comments>
</file>

<file path=xl/comments6.xml><?xml version="1.0" encoding="utf-8"?>
<comments xmlns="http://schemas.openxmlformats.org/spreadsheetml/2006/main">
  <authors>
    <author>Bo Tryggedsson</author>
    <author>Bo Tryggedson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Tallet fremgår af lønsedlen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Tillægget ydes til alle 
børnehaveklasseledere på anciennitetsløn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Tillægget ydes til alle børnehaveklasseledere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Tillægget ydes til alle lærere og børnehaveklasseledere på folkeskolerne 
 i Odense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Tillægget ydes for arbejde på Abildgårdskolen, H.C.Andersenskolen, Ejerslykkeskolen og Risingskolen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Tillægget ydes til lærere og børnehaveklasseledere, der varetager opgaven som klasselærer i klasser med 27 elever eller flere.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Tillægget ydes til lærere/børnehaveklassseledere, der varetager funktionen som kontaktperson for elevrådet. Der kan max ydes et tillæg pr. skole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9"/>
            <color indexed="81"/>
            <rFont val="Tahoma"/>
            <family val="2"/>
          </rPr>
          <t>Tillægget ydes til lærere på Stige Skole, Skt. Klemensskolen og Ejerslykkeskolen, hvis primære del af undervisningen sker i OBS-klasserne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Tillægget ydes til lærere/børnehaveklasseledere på Fraugde-Tingkær, Skolerne i Nord og Vestre-Åløkke, der arbejder fast på mere end en matrikel.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9"/>
            <color indexed="81"/>
            <rFont val="Tahoma"/>
            <family val="2"/>
          </rPr>
          <t>Tillægget ydes for funktionen som TR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>Tillægget ydes til TR såfremt valgområdet er mere end 35 ansatte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0">
      <text>
        <r>
          <rPr>
            <b/>
            <sz val="9"/>
            <color indexed="81"/>
            <rFont val="Tahoma"/>
            <family val="2"/>
          </rPr>
          <t>Tillægget ydes for funktionen som arbejdsmiljørepræsentant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9" authorId="1">
      <text>
        <r>
          <rPr>
            <b/>
            <sz val="8"/>
            <color indexed="81"/>
            <rFont val="Tahoma"/>
            <family val="2"/>
          </rPr>
          <t xml:space="preserve"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9"/>
            <color indexed="81"/>
            <rFont val="Tahoma"/>
            <family val="2"/>
          </rPr>
          <t>Tillægget ydes til lærere/børnehaveklasseledere, der har opnået 5 års erfaring på Abildgårdskolen, H.C.Andersenskolen eller Humlehaveskolen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Der ydes undervisningstilllæg for undervisningstimer ud over 835 årlige timer efter det udvidede undervisningsbegreb. Indtast antal undervisningstimer, tallet fremgår af opgaveoversigten. Rund tallet op til nærmeste halve antal timer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>Månedlige antal enheder fremkommer automatisk, når undervisningstimetallet er tastet i rubrikken ovenfor.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Overenskomsten § 5 stk 11:
Til den, der varetager:
- tale-/høreundervisning af børn
- bistand til småbørn med sprog og
   talevanskeligheder
- undervisning i dansk som andetsprog i 
   henhold til Undervisningsministeriets 
   bekendtgørelse af 20. januar 2006.
ydes et ikke-pensionsgivende tillæg på 25,84 kr. pr. time (31/3-2000 niveau).
Ydes der tillæg efter denne bestemmelse kan der ikke samtidig ydes tillæg efter stk. 10 for de samme timer.</t>
        </r>
      </text>
    </comment>
    <comment ref="A38" authorId="0">
      <text>
        <r>
          <rPr>
            <b/>
            <sz val="8"/>
            <color indexed="81"/>
            <rFont val="Tahoma"/>
            <family val="2"/>
          </rPr>
          <t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9" authorId="0">
      <text>
        <r>
          <rPr>
            <b/>
            <sz val="8"/>
            <color indexed="81"/>
            <rFont val="Tahoma"/>
            <family val="2"/>
          </rPr>
          <t>Overenskomsten § 5 stk 9:
Til børnehaveklasseledere, der varetager:
- særlig støtte til tosprogede elever
- undervisning af børnehaveklasselederei dansk som andetsprog i henhold til Undervisningsministeriets bekendtgørelse nr. 31 af 20. januar 2006 og
- støtte til fremme af sproglig udvikling for tosprogede børn, der endnu ikke er påbegyndt skolegangen
ydes et ikke-pensionsgivende tillæg på 18,92 kr. pr. time (31/3-2000 niveau).
Ydes der tillæg efter denne bestemmelse kan der ikke samtidig ydes tillæg efter stk. 10 for de samme timer.</t>
        </r>
      </text>
    </comment>
  </commentList>
</comments>
</file>

<file path=xl/comments7.xml><?xml version="1.0" encoding="utf-8"?>
<comments xmlns="http://schemas.openxmlformats.org/spreadsheetml/2006/main">
  <authors>
    <author>Bo Tryggedsson</author>
    <author>Bo Tryggedson</author>
  </authors>
  <commentList>
    <comment ref="F13" authorId="0">
      <text>
        <r>
          <rPr>
            <b/>
            <sz val="9"/>
            <color indexed="81"/>
            <rFont val="Tahoma"/>
            <family val="2"/>
          </rPr>
          <t xml:space="preserve">Tillægget ydes til </t>
        </r>
        <r>
          <rPr>
            <b/>
            <sz val="9"/>
            <color indexed="81"/>
            <rFont val="Tahoma"/>
            <family val="2"/>
          </rPr>
          <t>børnehaveklasseledere på
anciennitetsløn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Tillægget ydes til alle lærere og børnehaveklasseledere på folkeskolerne 
 i Odense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Tillægget ydes for arbejde på Abildgårdskolen, H.C.Andersenskolen, Ejerslykkeskolen og Risingskolen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>Tillægget ydes til lærere og børnehaveklasseledere, der varetager opgaven som klasselærer i klasser med 27 elever eller flere.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3" authorId="0">
      <text>
        <r>
          <rPr>
            <b/>
            <sz val="9"/>
            <color indexed="81"/>
            <rFont val="Tahoma"/>
            <family val="2"/>
          </rPr>
          <t>Tillægget ydes til lærere/børnehaveklassseledere, der varetager funktionen som kontaktperson for elevrådet. Der kan max ydes et tillæg pr. skole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Tillægget ydes til lærere på Stige Skole, Skt. Klemensskolen og Ejerslykkeskolen, hvis primære del af undervisningen sker i OBS-klasserne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Tillægget ydes til lærere/børnehaveklasseledere på Fraugde-Tingkær, Skolerne i Nord og Vestre-Åløkke, der arbejder fast på mere end en matrikel.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Tillægget ydes for funktionen som TR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7" authorId="0">
      <text>
        <r>
          <rPr>
            <b/>
            <sz val="9"/>
            <color indexed="81"/>
            <rFont val="Tahoma"/>
            <family val="2"/>
          </rPr>
          <t>Tillægget ydes til TR såfremt valgområdet er mere end 35 ansatte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8" authorId="0">
      <text>
        <r>
          <rPr>
            <b/>
            <sz val="9"/>
            <color indexed="81"/>
            <rFont val="Tahoma"/>
            <family val="2"/>
          </rPr>
          <t>Tillægget ydes for funktionen som arbejdsmiljørepræsentant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9" authorId="1">
      <text>
        <r>
          <rPr>
            <b/>
            <sz val="8"/>
            <color indexed="81"/>
            <rFont val="Tahoma"/>
            <family val="2"/>
          </rPr>
          <t xml:space="preserve"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1" authorId="0">
      <text>
        <r>
          <rPr>
            <b/>
            <sz val="9"/>
            <color indexed="81"/>
            <rFont val="Tahoma"/>
            <family val="2"/>
          </rPr>
          <t>Tillægget ydes til lærere/børnehaveklasseledere, der har opnået 5 års erfaring på Abildgårdskolen, H.C.Andersenskolen eller Humlehaveskolen</t>
        </r>
      </text>
    </comment>
    <comment ref="F38" authorId="0">
      <text>
        <r>
          <rPr>
            <b/>
            <sz val="8"/>
            <color indexed="81"/>
            <rFont val="Tahoma"/>
            <family val="2"/>
          </rPr>
          <t>Overenskomsten § 5 stk 11:
Til den, der varetager:
- tale-/høreundervisning af børn
- bistand til småbørn med sprog og
   talevanskeligheder
- undervisning i dansk som andetsprog i 
   henhold til Undervisningsministeriets 
   bekendtgørelse af 20. januar 2006.
ydes et ikke-pensionsgivende tillæg på 25,84 kr. pr. time (31/3-2000 niveau).
Ydes der tillæg efter denne bestemmelse kan der ikke samtidig ydes tillæg efter stk. 10 for de samme timer.</t>
        </r>
      </text>
    </comment>
    <comment ref="F39" authorId="0">
      <text>
        <r>
          <rPr>
            <b/>
            <sz val="8"/>
            <color indexed="81"/>
            <rFont val="Tahoma"/>
            <family val="2"/>
          </rPr>
          <t>Overenskomsten § 5 stk 3: 
Lærere ved selvstændige folkeskoler for specialundervisning for børn (Enghaveskolen, Nørrebjergskolen og Bækholmskolen) ydes et pensionsgivende tillæg på 18.600 kr. (31/3-2000 niveau). 
Der ydes et ikke-pensionsgivende tillæg på 18,92 kr. pr. undervisningstime til disse lærer for varetagelse af specialundervisning i særlige klasser eller andre enheder svarende til klasser. (indtastes i række 41)
 Disse lærere er ikke omfattet af stk. 8 - 11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color indexed="81"/>
            <rFont val="Tahoma"/>
            <family val="2"/>
          </rPr>
          <t>Overenskomsten § 5 stk 9:
Til børnehaveklasseledere, der varetager:
- særlig støtte til tosprogede elever
- undervisning af børnehaveklasselederei dansk som andetsprog i henhold til Undervisningsministeriets bekendtgørelse nr. 31 af 20. januar 2006 og
- støtte til fremme af sproglig udvikling for tosprogede børn, der endnu ikke er påbegyndt skolegangen
ydes et ikke-pensionsgivende tillæg på 18,92 kr. pr. time (31/3-2000 niveau).
Ydes der tillæg efter denne bestemmelse kan der ikke samtidig ydes tillæg efter stk. 10 for de samme timer.</t>
        </r>
      </text>
    </comment>
  </commentList>
</comments>
</file>

<file path=xl/sharedStrings.xml><?xml version="1.0" encoding="utf-8"?>
<sst xmlns="http://schemas.openxmlformats.org/spreadsheetml/2006/main" count="268" uniqueCount="103">
  <si>
    <t xml:space="preserve"> </t>
  </si>
  <si>
    <t>Ny Løn</t>
  </si>
  <si>
    <t>Lærere Ny løn</t>
  </si>
  <si>
    <t>Beskæftigelsesgrad (indsæt ugentligt timetal)</t>
  </si>
  <si>
    <t xml:space="preserve">Løntrin </t>
  </si>
  <si>
    <t>Månedsløn</t>
  </si>
  <si>
    <t>Funktions- og kvalifikationsløn: Tast 1 i det gule felt, hvis omfattet:</t>
  </si>
  <si>
    <t>Grundbeløb</t>
  </si>
  <si>
    <t>Anciennitetsløn</t>
  </si>
  <si>
    <t>Tjenestemænd dog 1 trin</t>
  </si>
  <si>
    <t>Andre tillæg (fx skoleaftaler) Indtast beløb fra lønseddel</t>
  </si>
  <si>
    <t>Børnehaveklasseledere Ny løn</t>
  </si>
  <si>
    <t>Lærere OK ansatte anc. Løn</t>
  </si>
  <si>
    <t>Lærere Tjenestemænd</t>
  </si>
  <si>
    <t>Børnehaveklasseledere anc. Løn</t>
  </si>
  <si>
    <t>Børnehaveklasseledere tjenestemænd</t>
  </si>
  <si>
    <t>Pr. måned</t>
  </si>
  <si>
    <t xml:space="preserve">Navn: </t>
  </si>
  <si>
    <t>Måned</t>
  </si>
  <si>
    <t>Vejledning til regneark, lønberegning.</t>
  </si>
  <si>
    <t>Børnehaveklasseledere tjenestemænd)</t>
  </si>
  <si>
    <t>Find det relevante ark i regnearket</t>
  </si>
  <si>
    <t>(Lærere Ny Løn, Lærere OK ansatte anc. Løn, Lærere tjenestemænd,</t>
  </si>
  <si>
    <t xml:space="preserve">Børnehaveklasseledere Ny Løn, Børnehaveklasseledere anc. Løn, </t>
  </si>
  <si>
    <t>Der kan kun indtastes i de gule felter!</t>
  </si>
  <si>
    <t>Forhåndsaftalt funktions- og kvalifikationsløn indtastes med 1 ud for funktionen (kvalifikationen)</t>
  </si>
  <si>
    <t>Ved delt funktion anvendes decimaltal.</t>
  </si>
  <si>
    <t>Bemærk: Der kan fremkomme øreafvigelser p.g.a. afrunding.</t>
  </si>
  <si>
    <t>Kommentarer eller rettelser er velkomne, kontakt Bo Tryggedsson, Odense Lærerforening.</t>
  </si>
  <si>
    <t>Beskæftigelsesgrad indtastes med ugentligt timetal (fremgår af lønsedlen)</t>
  </si>
  <si>
    <t>Reguleringsfaktor:</t>
  </si>
  <si>
    <t>Odensetillæg fremgår automatisk</t>
  </si>
  <si>
    <t>Beløbet er 17,3% af 13.000 fratrukket særlig ferie</t>
  </si>
  <si>
    <t>Grundlønstillæg - lærer</t>
  </si>
  <si>
    <t>Stillingstillæg - lærer</t>
  </si>
  <si>
    <t>Anciennitetstillæg</t>
  </si>
  <si>
    <t>Pension - stillingstilæg lærer</t>
  </si>
  <si>
    <t xml:space="preserve">Funktions- og kvalifikationsløn: </t>
  </si>
  <si>
    <t>Anciennitetstillæg - lærer</t>
  </si>
  <si>
    <t>Anciennitetstillæg - børnehaveklasseleder</t>
  </si>
  <si>
    <t>Grundlønstillæg - børnehaveklasseleder</t>
  </si>
  <si>
    <t>Fast løn i alt</t>
  </si>
  <si>
    <t>tale/høre tillæg</t>
  </si>
  <si>
    <t>Spec-skole uv-tillæg</t>
  </si>
  <si>
    <t>to-sprogede elever</t>
  </si>
  <si>
    <t xml:space="preserve">Pension - stillingstillæg lærer </t>
  </si>
  <si>
    <t>Grundløn fremkommer automatisk, tillæg for anciennitet skal indtastes med 1 ved relevant anciennitetstillæg (fremgår af lønsedlen)</t>
  </si>
  <si>
    <t>Skoleaftaler og andet, der ikke er nævnt i regnearket indtastes med det månedlige beløb, der fremgår af lønsedlen.</t>
  </si>
  <si>
    <t>Der kan evt. indtastes navn på disse tillæg.</t>
  </si>
  <si>
    <t xml:space="preserve">Satser pr. </t>
  </si>
  <si>
    <t>Månedligt beløb pr.</t>
  </si>
  <si>
    <t>Lønberegning niveau</t>
  </si>
  <si>
    <t xml:space="preserve">Lønberegning niveau </t>
  </si>
  <si>
    <t>Medlemmer ansat andre steder kan få hjælp til at kontrollere deres lønsedler i Odense Lærerforening</t>
  </si>
  <si>
    <t>Timetallet fremgår af opgaveoversigten</t>
  </si>
  <si>
    <t>Nyt Odense tillæg</t>
  </si>
  <si>
    <t>Mange 2-sprogede elever</t>
  </si>
  <si>
    <t>Kl. lærer/bh.kl.leder &gt;27</t>
  </si>
  <si>
    <t>Kontaktperson til elevråd</t>
  </si>
  <si>
    <t>Obs-klasser</t>
  </si>
  <si>
    <t>Flere/skiftende arbejdssteder</t>
  </si>
  <si>
    <t>TR-tillæg</t>
  </si>
  <si>
    <t>valgområde - mere end 35 ansatte</t>
  </si>
  <si>
    <t>AMR funktion</t>
  </si>
  <si>
    <t>Specialv./erfaring fra Vollsmose skoler</t>
  </si>
  <si>
    <t>Pæd. Diplomudd./Masterudd.</t>
  </si>
  <si>
    <t xml:space="preserve">Undervisnings- og specialundervisningstillæg m.m. </t>
  </si>
  <si>
    <t>uv-tillæg &gt; 750</t>
  </si>
  <si>
    <t>Spec-uv skolebørn</t>
  </si>
  <si>
    <t>Lærere på grundløn</t>
  </si>
  <si>
    <t>Undervisnings- og specialundervisningstillæg m.m. Indsæt tal fra opgaveoversigten i de gule felter</t>
  </si>
  <si>
    <t xml:space="preserve">I alt undervisning </t>
  </si>
  <si>
    <t>Regnearket kan anvendes af lærere og børnehaveklasseledere ansat på folkeskoler i Odense.</t>
  </si>
  <si>
    <t>Arbejdstidsbestemte tillæg udbetales konkret og fremgår ikke af lønberegneren</t>
  </si>
  <si>
    <t>uv-tillæg &gt; 836</t>
  </si>
  <si>
    <t>Undervisningstillæg, specialundervisningstillæg m.m. indtastes i de relevante felter med det årlige undervisningstimetal</t>
  </si>
  <si>
    <t>Månedslønnen fremkommer automatisk og er sammenlignelig med lønsedlen</t>
  </si>
  <si>
    <t>Regnearket anvendes til kontrol af lønsedler . Man skal bruge sin lønseddel og opgaveoversigten</t>
  </si>
  <si>
    <t>Valgområde - mere end 35 ansatte</t>
  </si>
  <si>
    <t>Undervisertillæg</t>
  </si>
  <si>
    <t>Undervisertillæg, børehaveklasseledere, Ny Løn</t>
  </si>
  <si>
    <t>Undervisertillæg, lærere Ny Løn</t>
  </si>
  <si>
    <t>Undervisertillæg, lærere Anciennitetsløn</t>
  </si>
  <si>
    <t>Undervisertillæg, børehaveklasseledere, Anciennitetsløn</t>
  </si>
  <si>
    <t>43 - 44</t>
  </si>
  <si>
    <t>36 - 37</t>
  </si>
  <si>
    <t>31 - 35</t>
  </si>
  <si>
    <t>31 - 40</t>
  </si>
  <si>
    <t>28 - 33</t>
  </si>
  <si>
    <t>31 - 32</t>
  </si>
  <si>
    <t>28 . 31</t>
  </si>
  <si>
    <t>Grundløn trin 31</t>
  </si>
  <si>
    <t>Anciennitetstillæg (trin 31-35)</t>
  </si>
  <si>
    <t>Anciennitetstillæg (trin 31-40)</t>
  </si>
  <si>
    <t>Grundløn trin 43</t>
  </si>
  <si>
    <t>Grundløn trin 28</t>
  </si>
  <si>
    <t>Anciennitetstillæg (trin 28-31)</t>
  </si>
  <si>
    <t>Anciennitetstillæg (trin 28-33)</t>
  </si>
  <si>
    <t>Trintillæg</t>
  </si>
  <si>
    <t>Trintillæg børnehaveklasseledere</t>
  </si>
  <si>
    <t>Grundløn trin 36</t>
  </si>
  <si>
    <t>01.10.2017</t>
  </si>
  <si>
    <t>uv-tillæg &gt; 780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</si>
</sst>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0.0000"/>
    <numFmt numFmtId="167" formatCode="#,##0.0000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/>
  </cellStyleXfs>
  <cellXfs count="53">
    <xf numFmtId="0" fontId="0" fillId="0" borderId="0" xfId="0"/>
    <xf numFmtId="0" fontId="2" fillId="0" borderId="0" xfId="0" applyFont="1"/>
    <xf numFmtId="164" fontId="0" fillId="0" borderId="0" xfId="0" applyNumberFormat="1"/>
    <xf numFmtId="165" fontId="0" fillId="0" borderId="0" xfId="1" applyNumberFormat="1" applyFont="1"/>
    <xf numFmtId="0" fontId="0" fillId="2" borderId="1" xfId="0" applyFill="1" applyBorder="1" applyProtection="1">
      <protection locked="0"/>
    </xf>
    <xf numFmtId="0" fontId="0" fillId="0" borderId="0" xfId="0" applyProtection="1"/>
    <xf numFmtId="0" fontId="2" fillId="0" borderId="0" xfId="0" applyFont="1" applyProtection="1"/>
    <xf numFmtId="164" fontId="0" fillId="0" borderId="0" xfId="0" applyNumberFormat="1" applyProtection="1"/>
    <xf numFmtId="164" fontId="2" fillId="0" borderId="0" xfId="0" applyNumberFormat="1" applyFont="1" applyProtection="1"/>
    <xf numFmtId="4" fontId="3" fillId="0" borderId="0" xfId="0" applyNumberFormat="1" applyFont="1" applyFill="1" applyBorder="1" applyAlignment="1" applyProtection="1">
      <protection hidden="1"/>
    </xf>
    <xf numFmtId="0" fontId="2" fillId="0" borderId="0" xfId="0" applyFont="1" applyAlignment="1" applyProtection="1">
      <alignment horizontal="right"/>
    </xf>
    <xf numFmtId="0" fontId="2" fillId="3" borderId="0" xfId="0" applyFont="1" applyFill="1" applyProtection="1"/>
    <xf numFmtId="164" fontId="2" fillId="3" borderId="1" xfId="0" applyNumberFormat="1" applyFont="1" applyFill="1" applyBorder="1" applyProtection="1"/>
    <xf numFmtId="0" fontId="4" fillId="0" borderId="0" xfId="0" applyFont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164" fontId="0" fillId="0" borderId="0" xfId="1" applyFont="1" applyProtection="1"/>
    <xf numFmtId="164" fontId="2" fillId="2" borderId="1" xfId="1" applyFont="1" applyFill="1" applyBorder="1" applyProtection="1">
      <protection locked="0"/>
    </xf>
    <xf numFmtId="49" fontId="0" fillId="0" borderId="0" xfId="0" applyNumberFormat="1"/>
    <xf numFmtId="49" fontId="5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vertical="top"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164" fontId="2" fillId="0" borderId="0" xfId="1" applyNumberFormat="1" applyFont="1" applyProtection="1"/>
    <xf numFmtId="4" fontId="0" fillId="0" borderId="0" xfId="0" applyNumberFormat="1" applyBorder="1" applyAlignment="1">
      <alignment horizontal="center"/>
    </xf>
    <xf numFmtId="164" fontId="0" fillId="0" borderId="0" xfId="1" applyNumberFormat="1" applyFont="1" applyProtection="1"/>
    <xf numFmtId="164" fontId="0" fillId="0" borderId="0" xfId="1" applyFont="1"/>
    <xf numFmtId="0" fontId="1" fillId="0" borderId="0" xfId="0" applyFont="1"/>
    <xf numFmtId="0" fontId="9" fillId="0" borderId="0" xfId="0" applyFont="1"/>
    <xf numFmtId="0" fontId="1" fillId="0" borderId="0" xfId="0" applyFont="1" applyProtection="1"/>
    <xf numFmtId="0" fontId="1" fillId="0" borderId="0" xfId="0" applyFont="1" applyFill="1" applyBorder="1" applyProtection="1"/>
    <xf numFmtId="4" fontId="1" fillId="0" borderId="0" xfId="0" applyNumberFormat="1" applyFont="1" applyBorder="1" applyAlignment="1">
      <alignment horizontal="center"/>
    </xf>
    <xf numFmtId="4" fontId="0" fillId="0" borderId="0" xfId="0" applyNumberFormat="1"/>
    <xf numFmtId="0" fontId="1" fillId="2" borderId="1" xfId="0" applyFont="1" applyFill="1" applyBorder="1" applyProtection="1">
      <protection locked="0"/>
    </xf>
    <xf numFmtId="164" fontId="9" fillId="0" borderId="0" xfId="0" applyNumberFormat="1" applyFont="1"/>
    <xf numFmtId="0" fontId="2" fillId="0" borderId="0" xfId="0" applyFont="1" applyAlignment="1">
      <alignment horizontal="left"/>
    </xf>
    <xf numFmtId="49" fontId="1" fillId="0" borderId="0" xfId="0" applyNumberFormat="1" applyFont="1" applyAlignment="1">
      <alignment vertical="top"/>
    </xf>
    <xf numFmtId="0" fontId="1" fillId="2" borderId="1" xfId="0" applyFont="1" applyFill="1" applyBorder="1" applyAlignment="1" applyProtection="1">
      <alignment horizontal="center"/>
      <protection locked="0"/>
    </xf>
    <xf numFmtId="0" fontId="5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 applyAlignment="1" applyProtection="1">
      <alignment horizontal="center"/>
    </xf>
    <xf numFmtId="164" fontId="0" fillId="0" borderId="0" xfId="1" applyNumberFormat="1" applyFont="1"/>
    <xf numFmtId="49" fontId="1" fillId="0" borderId="0" xfId="0" applyNumberFormat="1" applyFont="1"/>
    <xf numFmtId="166" fontId="0" fillId="0" borderId="0" xfId="0" applyNumberFormat="1"/>
    <xf numFmtId="167" fontId="2" fillId="0" borderId="1" xfId="2" applyNumberFormat="1" applyFont="1" applyFill="1" applyBorder="1"/>
    <xf numFmtId="0" fontId="4" fillId="0" borderId="0" xfId="0" applyFont="1" applyAlignment="1" applyProtection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13" fillId="4" borderId="0" xfId="0" applyNumberFormat="1" applyFont="1" applyFill="1" applyBorder="1" applyAlignment="1">
      <alignment horizontal="center"/>
    </xf>
    <xf numFmtId="4" fontId="13" fillId="4" borderId="2" xfId="0" applyNumberFormat="1" applyFont="1" applyFill="1" applyBorder="1" applyAlignment="1">
      <alignment horizontal="center"/>
    </xf>
  </cellXfs>
  <cellStyles count="3">
    <cellStyle name="K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A33"/>
  <sheetViews>
    <sheetView tabSelected="1" zoomScaleNormal="100" zoomScaleSheetLayoutView="100" workbookViewId="0">
      <selection activeCell="A37" sqref="A37"/>
    </sheetView>
  </sheetViews>
  <sheetFormatPr defaultRowHeight="12.75" x14ac:dyDescent="0.2"/>
  <cols>
    <col min="1" max="1" width="127.28515625" bestFit="1" customWidth="1"/>
    <col min="2" max="2" width="6.7109375" customWidth="1"/>
    <col min="3" max="4" width="11.42578125" customWidth="1"/>
  </cols>
  <sheetData>
    <row r="1" spans="1:1" ht="30" customHeight="1" x14ac:dyDescent="0.2">
      <c r="A1" s="18" t="s">
        <v>19</v>
      </c>
    </row>
    <row r="2" spans="1:1" x14ac:dyDescent="0.2">
      <c r="A2" s="19"/>
    </row>
    <row r="3" spans="1:1" x14ac:dyDescent="0.2">
      <c r="A3" s="17" t="s">
        <v>77</v>
      </c>
    </row>
    <row r="4" spans="1:1" x14ac:dyDescent="0.2">
      <c r="A4" s="42" t="s">
        <v>72</v>
      </c>
    </row>
    <row r="5" spans="1:1" x14ac:dyDescent="0.2">
      <c r="A5" s="17" t="s">
        <v>53</v>
      </c>
    </row>
    <row r="6" spans="1:1" x14ac:dyDescent="0.2">
      <c r="A6" s="17"/>
    </row>
    <row r="7" spans="1:1" x14ac:dyDescent="0.2">
      <c r="A7" s="17"/>
    </row>
    <row r="8" spans="1:1" ht="12.75" customHeight="1" x14ac:dyDescent="0.2">
      <c r="A8" s="20" t="s">
        <v>21</v>
      </c>
    </row>
    <row r="9" spans="1:1" ht="12.75" customHeight="1" x14ac:dyDescent="0.2">
      <c r="A9" s="19" t="s">
        <v>22</v>
      </c>
    </row>
    <row r="10" spans="1:1" ht="12.75" customHeight="1" x14ac:dyDescent="0.2">
      <c r="A10" s="19" t="s">
        <v>23</v>
      </c>
    </row>
    <row r="11" spans="1:1" x14ac:dyDescent="0.2">
      <c r="A11" s="19" t="s">
        <v>20</v>
      </c>
    </row>
    <row r="12" spans="1:1" x14ac:dyDescent="0.2">
      <c r="A12" s="19"/>
    </row>
    <row r="13" spans="1:1" x14ac:dyDescent="0.2">
      <c r="A13" s="20" t="s">
        <v>24</v>
      </c>
    </row>
    <row r="14" spans="1:1" x14ac:dyDescent="0.2">
      <c r="A14" s="19"/>
    </row>
    <row r="15" spans="1:1" x14ac:dyDescent="0.2">
      <c r="A15" s="21" t="s">
        <v>29</v>
      </c>
    </row>
    <row r="16" spans="1:1" x14ac:dyDescent="0.2">
      <c r="A16" s="35" t="s">
        <v>46</v>
      </c>
    </row>
    <row r="17" spans="1:1" x14ac:dyDescent="0.2">
      <c r="A17" s="21" t="s">
        <v>25</v>
      </c>
    </row>
    <row r="18" spans="1:1" x14ac:dyDescent="0.2">
      <c r="A18" s="21" t="s">
        <v>26</v>
      </c>
    </row>
    <row r="19" spans="1:1" x14ac:dyDescent="0.2">
      <c r="A19" s="21" t="s">
        <v>31</v>
      </c>
    </row>
    <row r="20" spans="1:1" x14ac:dyDescent="0.2">
      <c r="A20" s="19"/>
    </row>
    <row r="21" spans="1:1" x14ac:dyDescent="0.2">
      <c r="A21" s="35" t="s">
        <v>47</v>
      </c>
    </row>
    <row r="22" spans="1:1" x14ac:dyDescent="0.2">
      <c r="A22" s="35" t="s">
        <v>48</v>
      </c>
    </row>
    <row r="23" spans="1:1" x14ac:dyDescent="0.2">
      <c r="A23" s="19"/>
    </row>
    <row r="24" spans="1:1" x14ac:dyDescent="0.2">
      <c r="A24" s="35" t="s">
        <v>75</v>
      </c>
    </row>
    <row r="25" spans="1:1" x14ac:dyDescent="0.2">
      <c r="A25" s="35" t="s">
        <v>54</v>
      </c>
    </row>
    <row r="26" spans="1:1" x14ac:dyDescent="0.2">
      <c r="A26" s="19"/>
    </row>
    <row r="27" spans="1:1" x14ac:dyDescent="0.2">
      <c r="A27" s="35" t="s">
        <v>76</v>
      </c>
    </row>
    <row r="29" spans="1:1" x14ac:dyDescent="0.2">
      <c r="A29" t="s">
        <v>27</v>
      </c>
    </row>
    <row r="31" spans="1:1" x14ac:dyDescent="0.2">
      <c r="A31" s="26" t="s">
        <v>73</v>
      </c>
    </row>
    <row r="33" spans="1:1" x14ac:dyDescent="0.2">
      <c r="A33" t="s">
        <v>28</v>
      </c>
    </row>
  </sheetData>
  <sheetProtection password="C493" sheet="1" objects="1" scenarios="1"/>
  <phoneticPr fontId="8" type="noConversion"/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/>
  <dimension ref="A1:I53"/>
  <sheetViews>
    <sheetView zoomScaleNormal="100" zoomScaleSheetLayoutView="100" workbookViewId="0">
      <selection activeCell="A36" sqref="A36"/>
    </sheetView>
  </sheetViews>
  <sheetFormatPr defaultRowHeight="12.75" x14ac:dyDescent="0.2"/>
  <cols>
    <col min="1" max="1" width="65.42578125" customWidth="1"/>
    <col min="2" max="2" width="7.85546875" customWidth="1"/>
    <col min="3" max="3" width="13.85546875" customWidth="1"/>
  </cols>
  <sheetData>
    <row r="1" spans="1:4" x14ac:dyDescent="0.2">
      <c r="A1" s="46" t="s">
        <v>51</v>
      </c>
      <c r="B1" s="46"/>
      <c r="C1" s="40" t="str">
        <f>satser!F1</f>
        <v>01.10.2017</v>
      </c>
    </row>
    <row r="2" spans="1:4" x14ac:dyDescent="0.2">
      <c r="A2" s="45" t="s">
        <v>2</v>
      </c>
      <c r="B2" s="45"/>
      <c r="C2" s="45"/>
    </row>
    <row r="3" spans="1:4" x14ac:dyDescent="0.2">
      <c r="A3" s="45"/>
      <c r="B3" s="45"/>
      <c r="C3" s="45"/>
    </row>
    <row r="4" spans="1:4" ht="12.75" customHeight="1" x14ac:dyDescent="0.35">
      <c r="A4" s="13"/>
      <c r="B4" s="13"/>
      <c r="C4" s="13"/>
    </row>
    <row r="5" spans="1:4" x14ac:dyDescent="0.2">
      <c r="A5" s="14" t="s">
        <v>17</v>
      </c>
      <c r="B5" s="5"/>
      <c r="C5" s="5"/>
    </row>
    <row r="6" spans="1:4" x14ac:dyDescent="0.2">
      <c r="A6" s="36" t="s">
        <v>18</v>
      </c>
      <c r="B6" s="5"/>
      <c r="C6" s="5"/>
    </row>
    <row r="7" spans="1:4" x14ac:dyDescent="0.2">
      <c r="A7" s="5"/>
      <c r="B7" s="5"/>
      <c r="C7" s="5"/>
    </row>
    <row r="8" spans="1:4" x14ac:dyDescent="0.2">
      <c r="A8" s="6" t="s">
        <v>3</v>
      </c>
      <c r="B8" s="4">
        <v>37</v>
      </c>
      <c r="C8" s="5"/>
    </row>
    <row r="9" spans="1:4" x14ac:dyDescent="0.2">
      <c r="A9" s="5"/>
      <c r="B9" s="5"/>
      <c r="C9" s="10" t="s">
        <v>5</v>
      </c>
    </row>
    <row r="10" spans="1:4" x14ac:dyDescent="0.2">
      <c r="A10" s="6" t="s">
        <v>91</v>
      </c>
      <c r="B10" s="5">
        <v>31</v>
      </c>
      <c r="C10" s="22">
        <f>satser!B11*B8/37</f>
        <v>27094</v>
      </c>
    </row>
    <row r="11" spans="1:4" x14ac:dyDescent="0.2">
      <c r="A11" s="6" t="s">
        <v>33</v>
      </c>
      <c r="B11" s="5"/>
      <c r="C11" s="24">
        <f>IF(B14=1,"",satser!I3*B8/37)</f>
        <v>336.71499999999997</v>
      </c>
    </row>
    <row r="12" spans="1:4" x14ac:dyDescent="0.2">
      <c r="A12" s="6" t="s">
        <v>69</v>
      </c>
      <c r="B12" s="32"/>
      <c r="C12" s="15" t="str">
        <f>IF((B12+B13+B14)&gt;1,"Fejl: kun et tillæg",IF(B12=1,satser!D12*B8/37,""))</f>
        <v/>
      </c>
      <c r="D12" s="31"/>
    </row>
    <row r="13" spans="1:4" x14ac:dyDescent="0.2">
      <c r="A13" s="6" t="s">
        <v>92</v>
      </c>
      <c r="B13" s="4"/>
      <c r="C13" s="15" t="str">
        <f>IF((B12+B13+B14)&gt;1,"Fejl: kun et tillæg",IF(B13=1,satser!D15*B8/37,""))</f>
        <v/>
      </c>
    </row>
    <row r="14" spans="1:4" x14ac:dyDescent="0.2">
      <c r="A14" s="6" t="s">
        <v>93</v>
      </c>
      <c r="B14" s="4"/>
      <c r="C14" s="15" t="str">
        <f>IF((B12+B13+B14)&gt;1,"Fejl: kun et tillæg",IF(B14=1,satser!D20*B8/37,""))</f>
        <v/>
      </c>
    </row>
    <row r="15" spans="1:4" x14ac:dyDescent="0.2">
      <c r="A15" s="6" t="s">
        <v>38</v>
      </c>
      <c r="B15" s="4"/>
      <c r="C15" s="24" t="str">
        <f>IF(AND(B15=1,B14=1),satser!I4*B8/37,"")</f>
        <v/>
      </c>
    </row>
    <row r="16" spans="1:4" x14ac:dyDescent="0.2">
      <c r="A16" s="1" t="s">
        <v>79</v>
      </c>
      <c r="B16" s="5"/>
      <c r="C16" s="24">
        <f>satser!I9*B8/37</f>
        <v>1459.0983333333334</v>
      </c>
    </row>
    <row r="17" spans="1:9" x14ac:dyDescent="0.2">
      <c r="A17" s="5"/>
      <c r="B17" s="5"/>
      <c r="C17" s="6"/>
    </row>
    <row r="18" spans="1:9" x14ac:dyDescent="0.2">
      <c r="A18" s="6" t="s">
        <v>6</v>
      </c>
      <c r="B18" s="5"/>
      <c r="C18" s="6"/>
    </row>
    <row r="19" spans="1:9" x14ac:dyDescent="0.2">
      <c r="A19" s="26" t="s">
        <v>55</v>
      </c>
      <c r="B19" s="5"/>
      <c r="C19" s="7">
        <f>satser!I20*B8/37</f>
        <v>1145.95</v>
      </c>
    </row>
    <row r="20" spans="1:9" x14ac:dyDescent="0.2">
      <c r="A20" s="26" t="s">
        <v>56</v>
      </c>
      <c r="B20" s="4"/>
      <c r="C20" s="15" t="str">
        <f>(IF(B20&gt;1,"Fejl:kun et tillæg",IF(B20&gt;0,B20*satser!I21,"")))</f>
        <v/>
      </c>
    </row>
    <row r="21" spans="1:9" x14ac:dyDescent="0.2">
      <c r="A21" s="26" t="s">
        <v>57</v>
      </c>
      <c r="B21" s="4"/>
      <c r="C21" s="15" t="str">
        <f>(IF(B21&gt;1,"Fejl:kun et tillæg",IF(B21&gt;0,B21*satser!I22,"")))</f>
        <v/>
      </c>
    </row>
    <row r="22" spans="1:9" x14ac:dyDescent="0.2">
      <c r="A22" s="26" t="s">
        <v>58</v>
      </c>
      <c r="B22" s="4"/>
      <c r="C22" s="15" t="str">
        <f>(IF(B22&gt;1,"Fejl:kun et tillæg",IF(B22&gt;0,B22*satser!I23,"")))</f>
        <v/>
      </c>
    </row>
    <row r="23" spans="1:9" x14ac:dyDescent="0.2">
      <c r="A23" s="26" t="s">
        <v>59</v>
      </c>
      <c r="B23" s="4"/>
      <c r="C23" s="15" t="str">
        <f>(IF(B23&gt;1,"Fejl:kun et tillæg",IF(B23&gt;0,B23*satser!I24*B8/37,"")))</f>
        <v/>
      </c>
    </row>
    <row r="24" spans="1:9" x14ac:dyDescent="0.2">
      <c r="A24" s="26" t="s">
        <v>60</v>
      </c>
      <c r="B24" s="32"/>
      <c r="C24" s="15" t="str">
        <f>(IF(B24&gt;1,"Fejl:kun et tillæg",IF(B24&gt;0,B24*satser!I25*B8/37,"")))</f>
        <v/>
      </c>
      <c r="I24" s="5"/>
    </row>
    <row r="25" spans="1:9" x14ac:dyDescent="0.2">
      <c r="A25" s="26" t="s">
        <v>61</v>
      </c>
      <c r="B25" s="4"/>
      <c r="C25" s="15" t="str">
        <f>(IF(B25&gt;1,"Fejl:kun et tillæg",IF(B25&gt;0,B25*satser!I26,"")))</f>
        <v/>
      </c>
    </row>
    <row r="26" spans="1:9" x14ac:dyDescent="0.2">
      <c r="A26" s="26" t="s">
        <v>78</v>
      </c>
      <c r="B26" s="4"/>
      <c r="C26" s="15" t="str">
        <f>(IF(B26&gt;1,"Fejl:kun et tillæg",IF(B26&gt;0,B26*satser!I27,"")))</f>
        <v/>
      </c>
    </row>
    <row r="27" spans="1:9" x14ac:dyDescent="0.2">
      <c r="A27" s="26" t="s">
        <v>63</v>
      </c>
      <c r="B27" s="4"/>
      <c r="C27" s="15" t="str">
        <f>(IF(B27&gt;1,"Fejl:kun et tillæg",IF(B27&gt;0,B27*satser!I28,"")))</f>
        <v/>
      </c>
    </row>
    <row r="28" spans="1:9" x14ac:dyDescent="0.2">
      <c r="A28" s="28" t="s">
        <v>68</v>
      </c>
      <c r="B28" s="4"/>
      <c r="C28" s="15" t="str">
        <f>(IF(B28&gt;1,"Fejl:kun et tillæg",IF(B28&gt;0,B28*satser!I29,"")))</f>
        <v/>
      </c>
    </row>
    <row r="29" spans="1:9" x14ac:dyDescent="0.2">
      <c r="A29" s="26"/>
      <c r="C29" s="15"/>
    </row>
    <row r="30" spans="1:9" x14ac:dyDescent="0.2">
      <c r="A30" s="26" t="s">
        <v>64</v>
      </c>
      <c r="B30" s="4"/>
      <c r="C30" s="15" t="str">
        <f>(IF(B30&gt;1,"Fejl:kun et tillæg",IF(B30&gt;0,B30*satser!I31*B8/37,"")))</f>
        <v/>
      </c>
    </row>
    <row r="31" spans="1:9" x14ac:dyDescent="0.2">
      <c r="A31" s="26" t="s">
        <v>65</v>
      </c>
      <c r="B31" s="4"/>
      <c r="C31" s="15" t="str">
        <f>(IF(B31&gt;1,"Fejl:kun et tillæg",IF(B31&gt;0,B31*satser!I32*B8/37,"")))</f>
        <v/>
      </c>
    </row>
    <row r="33" spans="1:3" x14ac:dyDescent="0.2">
      <c r="A33" s="1" t="s">
        <v>70</v>
      </c>
    </row>
    <row r="34" spans="1:3" x14ac:dyDescent="0.2">
      <c r="A34" s="26" t="s">
        <v>71</v>
      </c>
      <c r="B34" s="4"/>
    </row>
    <row r="35" spans="1:3" x14ac:dyDescent="0.2">
      <c r="A35" s="26" t="s">
        <v>67</v>
      </c>
      <c r="B35" s="43">
        <f>(IF((B34/B8*37)&gt;750,((B34/B8*37)-750)*B8/37,0))/12</f>
        <v>0</v>
      </c>
      <c r="C35" s="8" t="str">
        <f>IF(B35&gt;0,B35*satser!I36,"")</f>
        <v/>
      </c>
    </row>
    <row r="36" spans="1:3" x14ac:dyDescent="0.2">
      <c r="A36" s="26" t="s">
        <v>102</v>
      </c>
      <c r="B36" s="43">
        <f>(IF((B34/B8*37)&gt;780,((B34/B8*37)-780)*B8/37,0))/12</f>
        <v>0</v>
      </c>
      <c r="C36" s="8" t="str">
        <f>IF(B36&gt;0,B36*satser!I37,"")</f>
        <v/>
      </c>
    </row>
    <row r="37" spans="1:3" x14ac:dyDescent="0.2">
      <c r="A37" s="28" t="s">
        <v>42</v>
      </c>
      <c r="B37" s="4"/>
      <c r="C37" s="8" t="str">
        <f>IF(B37&gt;0,(B37/12)*satser!I38,"")</f>
        <v/>
      </c>
    </row>
    <row r="38" spans="1:3" x14ac:dyDescent="0.2">
      <c r="A38" s="29" t="s">
        <v>43</v>
      </c>
      <c r="B38" s="4"/>
      <c r="C38" s="8" t="str">
        <f>IF(B38&gt;0,(B38/12)*satser!I39,"")</f>
        <v/>
      </c>
    </row>
    <row r="40" spans="1:3" x14ac:dyDescent="0.2">
      <c r="A40" s="6" t="s">
        <v>10</v>
      </c>
      <c r="B40" s="5"/>
      <c r="C40" s="6"/>
    </row>
    <row r="41" spans="1:3" x14ac:dyDescent="0.2">
      <c r="A41" s="16"/>
      <c r="B41" s="5"/>
      <c r="C41" s="16"/>
    </row>
    <row r="42" spans="1:3" x14ac:dyDescent="0.2">
      <c r="A42" s="16"/>
      <c r="B42" s="5"/>
      <c r="C42" s="16"/>
    </row>
    <row r="43" spans="1:3" x14ac:dyDescent="0.2">
      <c r="A43" s="5"/>
      <c r="B43" s="5"/>
      <c r="C43" s="5"/>
    </row>
    <row r="44" spans="1:3" x14ac:dyDescent="0.2">
      <c r="A44" s="11" t="s">
        <v>41</v>
      </c>
      <c r="B44" s="11"/>
      <c r="C44" s="12">
        <f>SUM(C10:C43)</f>
        <v>30035.763333333332</v>
      </c>
    </row>
    <row r="47" spans="1:3" x14ac:dyDescent="0.2">
      <c r="A47" s="1"/>
      <c r="B47" s="1"/>
      <c r="C47" s="1"/>
    </row>
    <row r="48" spans="1:3" x14ac:dyDescent="0.2">
      <c r="A48" s="1"/>
      <c r="B48" s="1"/>
      <c r="C48" s="1"/>
    </row>
    <row r="49" spans="1:3" x14ac:dyDescent="0.2">
      <c r="A49" s="1"/>
      <c r="B49" s="1"/>
      <c r="C49" s="1"/>
    </row>
    <row r="50" spans="1:3" x14ac:dyDescent="0.2">
      <c r="A50" s="1"/>
      <c r="B50" s="1"/>
      <c r="C50" s="1"/>
    </row>
    <row r="51" spans="1:3" x14ac:dyDescent="0.2">
      <c r="A51" s="1"/>
      <c r="B51" s="1"/>
      <c r="C51" s="1"/>
    </row>
    <row r="52" spans="1:3" x14ac:dyDescent="0.2">
      <c r="A52" s="1"/>
      <c r="B52" s="1"/>
      <c r="C52" s="1"/>
    </row>
    <row r="53" spans="1:3" x14ac:dyDescent="0.2">
      <c r="A53" s="1"/>
      <c r="B53" s="1"/>
      <c r="C53" s="1"/>
    </row>
  </sheetData>
  <sheetProtection password="C493" sheet="1" objects="1" scenarios="1"/>
  <mergeCells count="2">
    <mergeCell ref="A2:C3"/>
    <mergeCell ref="A1:B1"/>
  </mergeCells>
  <phoneticPr fontId="8" type="noConversion"/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6"/>
  <dimension ref="A1:D44"/>
  <sheetViews>
    <sheetView zoomScaleNormal="100" zoomScaleSheetLayoutView="100" workbookViewId="0">
      <selection activeCell="C34" sqref="C34"/>
    </sheetView>
  </sheetViews>
  <sheetFormatPr defaultRowHeight="12.75" x14ac:dyDescent="0.2"/>
  <cols>
    <col min="1" max="1" width="65.42578125" customWidth="1"/>
    <col min="2" max="2" width="7.85546875" customWidth="1"/>
    <col min="3" max="3" width="13.85546875" customWidth="1"/>
  </cols>
  <sheetData>
    <row r="1" spans="1:4" x14ac:dyDescent="0.2">
      <c r="A1" s="46" t="s">
        <v>52</v>
      </c>
      <c r="B1" s="46"/>
      <c r="C1" s="40" t="str">
        <f>satser!F1</f>
        <v>01.10.2017</v>
      </c>
    </row>
    <row r="2" spans="1:4" x14ac:dyDescent="0.2">
      <c r="A2" s="45" t="s">
        <v>12</v>
      </c>
      <c r="B2" s="45"/>
      <c r="C2" s="45"/>
    </row>
    <row r="3" spans="1:4" x14ac:dyDescent="0.2">
      <c r="A3" s="45"/>
      <c r="B3" s="45"/>
      <c r="C3" s="45"/>
    </row>
    <row r="4" spans="1:4" ht="12.75" customHeight="1" x14ac:dyDescent="0.35">
      <c r="A4" s="13"/>
      <c r="B4" s="13"/>
      <c r="C4" s="13"/>
    </row>
    <row r="5" spans="1:4" x14ac:dyDescent="0.2">
      <c r="A5" s="36" t="s">
        <v>17</v>
      </c>
      <c r="B5" s="5"/>
      <c r="C5" s="5"/>
    </row>
    <row r="6" spans="1:4" x14ac:dyDescent="0.2">
      <c r="A6" s="36" t="s">
        <v>18</v>
      </c>
      <c r="B6" s="5"/>
      <c r="C6" s="5"/>
    </row>
    <row r="7" spans="1:4" x14ac:dyDescent="0.2">
      <c r="A7" s="5"/>
      <c r="B7" s="5"/>
      <c r="C7" s="5"/>
    </row>
    <row r="8" spans="1:4" x14ac:dyDescent="0.2">
      <c r="A8" s="6" t="s">
        <v>3</v>
      </c>
      <c r="B8" s="4">
        <v>37</v>
      </c>
      <c r="C8" s="5"/>
    </row>
    <row r="10" spans="1:4" x14ac:dyDescent="0.2">
      <c r="A10" s="5"/>
      <c r="B10" s="5"/>
      <c r="C10" s="10" t="s">
        <v>5</v>
      </c>
    </row>
    <row r="11" spans="1:4" x14ac:dyDescent="0.2">
      <c r="A11" s="6" t="s">
        <v>94</v>
      </c>
      <c r="B11" s="5">
        <v>43</v>
      </c>
      <c r="C11" s="22">
        <f>satser!B23*B8/37</f>
        <v>33205.75</v>
      </c>
    </row>
    <row r="12" spans="1:4" x14ac:dyDescent="0.2">
      <c r="A12" s="6" t="s">
        <v>34</v>
      </c>
      <c r="B12" s="5"/>
      <c r="C12" s="7">
        <f>satser!I5*B8/37</f>
        <v>1459.0983333333334</v>
      </c>
      <c r="D12" s="31"/>
    </row>
    <row r="13" spans="1:4" x14ac:dyDescent="0.2">
      <c r="A13" s="1" t="s">
        <v>79</v>
      </c>
      <c r="B13" s="5"/>
      <c r="C13" s="24">
        <f>satser!I10*B8/37</f>
        <v>617.31083333333333</v>
      </c>
    </row>
    <row r="14" spans="1:4" x14ac:dyDescent="0.2">
      <c r="A14" s="6"/>
      <c r="B14" s="15"/>
      <c r="C14" s="15"/>
    </row>
    <row r="15" spans="1:4" x14ac:dyDescent="0.2">
      <c r="A15" s="6"/>
      <c r="B15" s="15"/>
      <c r="C15" s="24"/>
    </row>
    <row r="17" spans="1:3" x14ac:dyDescent="0.2">
      <c r="A17" s="1"/>
      <c r="B17" s="1"/>
      <c r="C17" s="1"/>
    </row>
    <row r="18" spans="1:3" x14ac:dyDescent="0.2">
      <c r="A18" s="6" t="s">
        <v>6</v>
      </c>
      <c r="B18" s="5"/>
      <c r="C18" s="6"/>
    </row>
    <row r="19" spans="1:3" x14ac:dyDescent="0.2">
      <c r="A19" s="26" t="s">
        <v>55</v>
      </c>
      <c r="B19" s="5"/>
      <c r="C19" s="7">
        <f>satser!I20*B8/37</f>
        <v>1145.95</v>
      </c>
    </row>
    <row r="20" spans="1:3" x14ac:dyDescent="0.2">
      <c r="A20" s="26" t="s">
        <v>56</v>
      </c>
      <c r="B20" s="4"/>
      <c r="C20" s="15" t="str">
        <f>(IF(B20&gt;1,"Fejl:kun et tillæg",IF(B20&gt;0,B20*satser!J21,"")))</f>
        <v/>
      </c>
    </row>
    <row r="21" spans="1:3" x14ac:dyDescent="0.2">
      <c r="A21" s="26" t="s">
        <v>57</v>
      </c>
      <c r="B21" s="4"/>
      <c r="C21" s="15" t="str">
        <f>(IF(B21&gt;1,"Fejl:kun et tillæg",IF(B21&gt;0,B21*satser!J22,"")))</f>
        <v/>
      </c>
    </row>
    <row r="22" spans="1:3" x14ac:dyDescent="0.2">
      <c r="A22" s="26" t="s">
        <v>58</v>
      </c>
      <c r="B22" s="4"/>
      <c r="C22" s="15" t="str">
        <f>(IF(B22&gt;1,"Fejl:kun et tillæg",IF(B22&gt;0,B22*satser!J23,"")))</f>
        <v/>
      </c>
    </row>
    <row r="23" spans="1:3" x14ac:dyDescent="0.2">
      <c r="A23" s="26" t="s">
        <v>59</v>
      </c>
      <c r="B23" s="4"/>
      <c r="C23" s="15" t="str">
        <f>(IF(B23&gt;1,"Fejl:kun et tillæg",IF(B23&gt;0,B23*satser!J24*B8/37,"")))</f>
        <v/>
      </c>
    </row>
    <row r="24" spans="1:3" x14ac:dyDescent="0.2">
      <c r="A24" s="26" t="s">
        <v>60</v>
      </c>
      <c r="B24" s="4"/>
      <c r="C24" s="15" t="str">
        <f>(IF(B24&gt;1,"Fejl:kun et tillæg",IF(B24&gt;0,B24*satser!J25*B8/37,"")))</f>
        <v/>
      </c>
    </row>
    <row r="25" spans="1:3" x14ac:dyDescent="0.2">
      <c r="A25" s="26" t="s">
        <v>61</v>
      </c>
      <c r="B25" s="4"/>
      <c r="C25" s="15" t="str">
        <f>(IF(B25&gt;1,"Fejl:kun et tillæg",IF(B25&gt;0,B25*satser!J26,"")))</f>
        <v/>
      </c>
    </row>
    <row r="26" spans="1:3" x14ac:dyDescent="0.2">
      <c r="A26" s="26" t="s">
        <v>78</v>
      </c>
      <c r="B26" s="4"/>
      <c r="C26" s="15" t="str">
        <f>(IF(B26&gt;1,"Fejl:kun et tillæg",IF(B26&gt;0,B26*satser!J27,"")))</f>
        <v/>
      </c>
    </row>
    <row r="27" spans="1:3" x14ac:dyDescent="0.2">
      <c r="A27" s="26" t="s">
        <v>63</v>
      </c>
      <c r="B27" s="32"/>
      <c r="C27" s="15" t="str">
        <f>(IF(B27&gt;1,"Fejl:kun et tillæg",IF(B27&gt;0,B27*satser!J28,"")))</f>
        <v/>
      </c>
    </row>
    <row r="28" spans="1:3" x14ac:dyDescent="0.2">
      <c r="A28" s="28" t="s">
        <v>68</v>
      </c>
      <c r="B28" s="4"/>
      <c r="C28" s="15" t="str">
        <f>(IF(B28&gt;1,"Fejl:kun et tillæg",IF(B28&gt;0,B28*satser!J29,"")))</f>
        <v/>
      </c>
    </row>
    <row r="29" spans="1:3" x14ac:dyDescent="0.2">
      <c r="A29" s="26"/>
      <c r="C29" s="15"/>
    </row>
    <row r="30" spans="1:3" x14ac:dyDescent="0.2">
      <c r="A30" s="26" t="s">
        <v>64</v>
      </c>
      <c r="B30" s="4"/>
      <c r="C30" s="15" t="str">
        <f>(IF(B30&gt;1,"Fejl:kun et tillæg",IF(B30&gt;0,B30*satser!J31*B8/37,"")))</f>
        <v/>
      </c>
    </row>
    <row r="31" spans="1:3" x14ac:dyDescent="0.2">
      <c r="A31" s="26" t="s">
        <v>65</v>
      </c>
      <c r="B31" s="4"/>
      <c r="C31" s="15" t="str">
        <f>(IF(B31&gt;1,"Fejl:kun et tillæg",IF(B31&gt;0,B31*satser!J32*B8/37,"")))</f>
        <v/>
      </c>
    </row>
    <row r="33" spans="1:3" x14ac:dyDescent="0.2">
      <c r="A33" s="1" t="s">
        <v>70</v>
      </c>
    </row>
    <row r="34" spans="1:3" x14ac:dyDescent="0.2">
      <c r="A34" s="26" t="s">
        <v>71</v>
      </c>
      <c r="B34" s="32"/>
    </row>
    <row r="35" spans="1:3" x14ac:dyDescent="0.2">
      <c r="A35" s="26" t="s">
        <v>67</v>
      </c>
      <c r="B35" s="43">
        <f>(IF((B34/B8*37)&gt;750,((B34/B8*37)-750)*B8/37,0))/12</f>
        <v>0</v>
      </c>
      <c r="C35" s="8" t="str">
        <f>IF(B35&gt;0,B35*satser!J36,"")</f>
        <v/>
      </c>
    </row>
    <row r="36" spans="1:3" x14ac:dyDescent="0.2">
      <c r="A36" s="26" t="s">
        <v>102</v>
      </c>
      <c r="B36" s="43">
        <f>(IF((B34/B8*37)&gt;780,((B34/B8*37)-780)*B8/37,0))/12</f>
        <v>0</v>
      </c>
      <c r="C36" s="8" t="str">
        <f>IF(B36&gt;0,B36*satser!J37,"")</f>
        <v/>
      </c>
    </row>
    <row r="37" spans="1:3" x14ac:dyDescent="0.2">
      <c r="A37" s="28" t="s">
        <v>42</v>
      </c>
      <c r="B37" s="4"/>
      <c r="C37" s="8" t="str">
        <f>IF(B37&gt;0,(B37/12)*satser!J38,"")</f>
        <v/>
      </c>
    </row>
    <row r="38" spans="1:3" x14ac:dyDescent="0.2">
      <c r="A38" s="29" t="s">
        <v>43</v>
      </c>
      <c r="B38" s="4"/>
      <c r="C38" s="8" t="str">
        <f>IF(B38&gt;0,(B38/12)*satser!J39,"")</f>
        <v/>
      </c>
    </row>
    <row r="40" spans="1:3" x14ac:dyDescent="0.2">
      <c r="A40" s="6" t="s">
        <v>10</v>
      </c>
      <c r="B40" s="5"/>
      <c r="C40" s="6"/>
    </row>
    <row r="41" spans="1:3" x14ac:dyDescent="0.2">
      <c r="A41" s="16"/>
      <c r="B41" s="5"/>
      <c r="C41" s="16"/>
    </row>
    <row r="42" spans="1:3" x14ac:dyDescent="0.2">
      <c r="A42" s="16" t="s">
        <v>0</v>
      </c>
      <c r="B42" s="5"/>
      <c r="C42" s="16"/>
    </row>
    <row r="43" spans="1:3" x14ac:dyDescent="0.2">
      <c r="A43" s="5"/>
      <c r="B43" s="5"/>
      <c r="C43" s="5"/>
    </row>
    <row r="44" spans="1:3" x14ac:dyDescent="0.2">
      <c r="A44" s="11" t="s">
        <v>41</v>
      </c>
      <c r="B44" s="11"/>
      <c r="C44" s="12">
        <f>SUM(C10:C43)</f>
        <v>36428.109166666669</v>
      </c>
    </row>
  </sheetData>
  <sheetProtection password="C493" sheet="1" objects="1" scenarios="1"/>
  <mergeCells count="2">
    <mergeCell ref="A2:C3"/>
    <mergeCell ref="A1:B1"/>
  </mergeCells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0"/>
  <dimension ref="A1:D44"/>
  <sheetViews>
    <sheetView zoomScaleNormal="100" zoomScaleSheetLayoutView="100" workbookViewId="0">
      <selection activeCell="B34" sqref="B34"/>
    </sheetView>
  </sheetViews>
  <sheetFormatPr defaultRowHeight="12.75" x14ac:dyDescent="0.2"/>
  <cols>
    <col min="1" max="1" width="65.42578125" customWidth="1"/>
    <col min="2" max="2" width="7.85546875" customWidth="1"/>
    <col min="3" max="3" width="13.85546875" customWidth="1"/>
  </cols>
  <sheetData>
    <row r="1" spans="1:4" x14ac:dyDescent="0.2">
      <c r="A1" s="46" t="s">
        <v>51</v>
      </c>
      <c r="B1" s="46"/>
      <c r="C1" s="40" t="str">
        <f>satser!F1</f>
        <v>01.10.2017</v>
      </c>
    </row>
    <row r="2" spans="1:4" x14ac:dyDescent="0.2">
      <c r="A2" s="45" t="s">
        <v>13</v>
      </c>
      <c r="B2" s="45"/>
      <c r="C2" s="45"/>
    </row>
    <row r="3" spans="1:4" x14ac:dyDescent="0.2">
      <c r="A3" s="45"/>
      <c r="B3" s="45"/>
      <c r="C3" s="45"/>
    </row>
    <row r="4" spans="1:4" ht="12.75" customHeight="1" x14ac:dyDescent="0.35">
      <c r="A4" s="13"/>
      <c r="B4" s="13"/>
      <c r="C4" s="13"/>
    </row>
    <row r="5" spans="1:4" x14ac:dyDescent="0.2">
      <c r="A5" s="36" t="s">
        <v>17</v>
      </c>
      <c r="B5" s="5"/>
      <c r="C5" s="5"/>
    </row>
    <row r="6" spans="1:4" x14ac:dyDescent="0.2">
      <c r="A6" s="36" t="s">
        <v>18</v>
      </c>
      <c r="B6" s="5"/>
      <c r="C6" s="5"/>
    </row>
    <row r="7" spans="1:4" x14ac:dyDescent="0.2">
      <c r="A7" s="5"/>
      <c r="B7" s="5"/>
      <c r="C7" s="5"/>
    </row>
    <row r="8" spans="1:4" x14ac:dyDescent="0.2">
      <c r="A8" s="6" t="s">
        <v>3</v>
      </c>
      <c r="B8" s="4">
        <v>37</v>
      </c>
      <c r="C8" s="5"/>
    </row>
    <row r="10" spans="1:4" x14ac:dyDescent="0.2">
      <c r="A10" s="5"/>
      <c r="B10" s="5"/>
      <c r="C10" s="10" t="s">
        <v>5</v>
      </c>
    </row>
    <row r="11" spans="1:4" x14ac:dyDescent="0.2">
      <c r="A11" s="6" t="s">
        <v>94</v>
      </c>
      <c r="B11" s="5">
        <v>43</v>
      </c>
      <c r="C11" s="22">
        <f>satser!B23*B8/37</f>
        <v>33205.75</v>
      </c>
    </row>
    <row r="12" spans="1:4" x14ac:dyDescent="0.2">
      <c r="A12" s="6" t="s">
        <v>34</v>
      </c>
      <c r="B12" s="5"/>
      <c r="C12" s="7">
        <f>satser!I5*B8/37</f>
        <v>1459.0983333333334</v>
      </c>
      <c r="D12" s="31"/>
    </row>
    <row r="13" spans="1:4" x14ac:dyDescent="0.2">
      <c r="A13" s="6" t="s">
        <v>45</v>
      </c>
      <c r="B13" s="32"/>
      <c r="C13" s="15" t="str">
        <f>IF(B13=1,satser!I6,"")</f>
        <v/>
      </c>
    </row>
    <row r="14" spans="1:4" x14ac:dyDescent="0.2">
      <c r="A14" s="1" t="s">
        <v>79</v>
      </c>
      <c r="B14" s="5"/>
      <c r="C14" s="24">
        <f>satser!I10*B8/37</f>
        <v>617.31083333333333</v>
      </c>
    </row>
    <row r="15" spans="1:4" x14ac:dyDescent="0.2">
      <c r="A15" s="6"/>
      <c r="B15" s="15"/>
      <c r="C15" s="24"/>
    </row>
    <row r="16" spans="1:4" x14ac:dyDescent="0.2">
      <c r="A16" s="5"/>
      <c r="B16" s="15"/>
      <c r="C16" s="6"/>
    </row>
    <row r="18" spans="1:3" x14ac:dyDescent="0.2">
      <c r="A18" s="6" t="s">
        <v>6</v>
      </c>
      <c r="B18" s="5"/>
      <c r="C18" s="6"/>
    </row>
    <row r="19" spans="1:3" x14ac:dyDescent="0.2">
      <c r="A19" s="26" t="s">
        <v>55</v>
      </c>
      <c r="B19" s="5"/>
      <c r="C19" s="7">
        <f>satser!I20*B8/37</f>
        <v>1145.95</v>
      </c>
    </row>
    <row r="20" spans="1:3" x14ac:dyDescent="0.2">
      <c r="A20" s="26" t="s">
        <v>56</v>
      </c>
      <c r="B20" s="4"/>
      <c r="C20" s="15" t="str">
        <f>(IF(B20&gt;1,"Fejl:kun et tillæg",IF(B20&gt;0,B20*satser!J21,"")))</f>
        <v/>
      </c>
    </row>
    <row r="21" spans="1:3" x14ac:dyDescent="0.2">
      <c r="A21" s="26" t="s">
        <v>57</v>
      </c>
      <c r="B21" s="4"/>
      <c r="C21" s="15" t="str">
        <f>(IF(B21&gt;1,"Fejl:kun et tillæg",IF(B21&gt;0,B21*satser!J22,"")))</f>
        <v/>
      </c>
    </row>
    <row r="22" spans="1:3" x14ac:dyDescent="0.2">
      <c r="A22" s="26" t="s">
        <v>58</v>
      </c>
      <c r="B22" s="4"/>
      <c r="C22" s="15" t="str">
        <f>(IF(B22&gt;1,"Fejl:kun et tillæg",IF(B22&gt;0,B22*satser!J23,"")))</f>
        <v/>
      </c>
    </row>
    <row r="23" spans="1:3" x14ac:dyDescent="0.2">
      <c r="A23" s="26" t="s">
        <v>59</v>
      </c>
      <c r="B23" s="4"/>
      <c r="C23" s="15" t="str">
        <f>(IF(B23&gt;1,"Fejl:kun et tillæg",IF(B23&gt;0,B23*satser!J24*B8/37,"")))</f>
        <v/>
      </c>
    </row>
    <row r="24" spans="1:3" x14ac:dyDescent="0.2">
      <c r="A24" s="26" t="s">
        <v>60</v>
      </c>
      <c r="B24" s="4"/>
      <c r="C24" s="15" t="str">
        <f>(IF(B24&gt;1,"Fejl:kun et tillæg",IF(B24&gt;0,B24*satser!J25*B8/37,"")))</f>
        <v/>
      </c>
    </row>
    <row r="25" spans="1:3" x14ac:dyDescent="0.2">
      <c r="A25" s="26" t="s">
        <v>61</v>
      </c>
      <c r="B25" s="4"/>
      <c r="C25" s="15" t="str">
        <f>(IF(B25&gt;1,"Fejl:kun et tillæg",IF(B25&gt;0,B25*satser!J26,"")))</f>
        <v/>
      </c>
    </row>
    <row r="26" spans="1:3" x14ac:dyDescent="0.2">
      <c r="A26" s="26" t="s">
        <v>78</v>
      </c>
      <c r="B26" s="4"/>
      <c r="C26" s="15" t="str">
        <f>(IF(B26&gt;1,"Fejl:kun et tillæg",IF(B26&gt;0,B26*satser!J27,"")))</f>
        <v/>
      </c>
    </row>
    <row r="27" spans="1:3" x14ac:dyDescent="0.2">
      <c r="A27" s="26" t="s">
        <v>63</v>
      </c>
      <c r="B27" s="4"/>
      <c r="C27" s="15" t="str">
        <f>(IF(B27&gt;1,"Fejl:kun et tillæg",IF(B27&gt;0,B27*satser!J28,"")))</f>
        <v/>
      </c>
    </row>
    <row r="28" spans="1:3" x14ac:dyDescent="0.2">
      <c r="A28" s="28" t="s">
        <v>68</v>
      </c>
      <c r="B28" s="4"/>
      <c r="C28" s="15" t="str">
        <f>(IF(B28&gt;1,"Fejl:kun et tillæg",IF(B28&gt;0,B28*satser!J29,"")))</f>
        <v/>
      </c>
    </row>
    <row r="29" spans="1:3" x14ac:dyDescent="0.2">
      <c r="A29" s="26"/>
      <c r="C29" s="15"/>
    </row>
    <row r="30" spans="1:3" x14ac:dyDescent="0.2">
      <c r="A30" s="26" t="s">
        <v>64</v>
      </c>
      <c r="B30" s="4"/>
      <c r="C30" s="15" t="str">
        <f>(IF(B30&gt;1,"Fejl:kun et tillæg",IF(B30&gt;0,B30*satser!J31*B8/37,"")))</f>
        <v/>
      </c>
    </row>
    <row r="31" spans="1:3" x14ac:dyDescent="0.2">
      <c r="A31" s="26" t="s">
        <v>65</v>
      </c>
      <c r="B31" s="4"/>
      <c r="C31" s="15" t="str">
        <f>(IF(B31&gt;1,"Fejl:kun et tillæg",IF(B31&gt;0,B31*satser!D24*B8/37,"")))</f>
        <v/>
      </c>
    </row>
    <row r="33" spans="1:3" x14ac:dyDescent="0.2">
      <c r="A33" s="1" t="s">
        <v>70</v>
      </c>
    </row>
    <row r="34" spans="1:3" x14ac:dyDescent="0.2">
      <c r="A34" s="26" t="s">
        <v>71</v>
      </c>
      <c r="B34" s="4"/>
    </row>
    <row r="35" spans="1:3" x14ac:dyDescent="0.2">
      <c r="A35" s="26" t="s">
        <v>67</v>
      </c>
      <c r="B35" s="43">
        <f>(IF((B34/B8*37)&gt;750,((B34/B8*37)-750)*B8/37,0))/12</f>
        <v>0</v>
      </c>
      <c r="C35" s="8" t="str">
        <f>IF(B35&gt;0,B35*satser!J36,"")</f>
        <v/>
      </c>
    </row>
    <row r="36" spans="1:3" x14ac:dyDescent="0.2">
      <c r="A36" s="26" t="s">
        <v>102</v>
      </c>
      <c r="B36" s="43">
        <f>(IF((B34/B8*37)&gt;780,((B34/B8*37)-780)*B8/37,0))/12</f>
        <v>0</v>
      </c>
      <c r="C36" s="8" t="str">
        <f>IF(B36&gt;0,B36*satser!J37,"")</f>
        <v/>
      </c>
    </row>
    <row r="37" spans="1:3" x14ac:dyDescent="0.2">
      <c r="A37" s="28" t="s">
        <v>42</v>
      </c>
      <c r="B37" s="4"/>
      <c r="C37" s="8" t="str">
        <f>IF(B37&gt;0,(B37/12)*satser!J38,"")</f>
        <v/>
      </c>
    </row>
    <row r="38" spans="1:3" x14ac:dyDescent="0.2">
      <c r="A38" s="29" t="s">
        <v>43</v>
      </c>
      <c r="B38" s="4"/>
      <c r="C38" s="8" t="str">
        <f>IF(B38&gt;0,(B38/12)*satser!J39,"")</f>
        <v/>
      </c>
    </row>
    <row r="40" spans="1:3" x14ac:dyDescent="0.2">
      <c r="A40" s="6" t="s">
        <v>10</v>
      </c>
      <c r="B40" s="5"/>
      <c r="C40" s="6"/>
    </row>
    <row r="41" spans="1:3" x14ac:dyDescent="0.2">
      <c r="A41" s="16"/>
      <c r="B41" s="5"/>
      <c r="C41" s="16"/>
    </row>
    <row r="42" spans="1:3" x14ac:dyDescent="0.2">
      <c r="A42" s="16" t="s">
        <v>0</v>
      </c>
      <c r="B42" s="5"/>
      <c r="C42" s="16"/>
    </row>
    <row r="43" spans="1:3" x14ac:dyDescent="0.2">
      <c r="A43" s="5"/>
      <c r="B43" s="5"/>
      <c r="C43" s="5"/>
    </row>
    <row r="44" spans="1:3" x14ac:dyDescent="0.2">
      <c r="A44" s="11" t="s">
        <v>41</v>
      </c>
      <c r="B44" s="11"/>
      <c r="C44" s="12">
        <f>SUM(C10:C43)</f>
        <v>36428.109166666669</v>
      </c>
    </row>
  </sheetData>
  <sheetProtection password="C493" sheet="1" objects="1" scenarios="1"/>
  <mergeCells count="2">
    <mergeCell ref="A2:C3"/>
    <mergeCell ref="A1:B1"/>
  </mergeCells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3"/>
  <dimension ref="A1:D44"/>
  <sheetViews>
    <sheetView topLeftCell="A10" zoomScaleNormal="100" zoomScaleSheetLayoutView="100" workbookViewId="0">
      <selection activeCell="B36" sqref="B36"/>
    </sheetView>
  </sheetViews>
  <sheetFormatPr defaultRowHeight="12.75" x14ac:dyDescent="0.2"/>
  <cols>
    <col min="1" max="1" width="65.42578125" customWidth="1"/>
    <col min="2" max="2" width="7.85546875" customWidth="1"/>
    <col min="3" max="3" width="13.85546875" customWidth="1"/>
  </cols>
  <sheetData>
    <row r="1" spans="1:4" x14ac:dyDescent="0.2">
      <c r="A1" s="46" t="s">
        <v>51</v>
      </c>
      <c r="B1" s="46"/>
      <c r="C1" s="40" t="str">
        <f>satser!F1</f>
        <v>01.10.2017</v>
      </c>
    </row>
    <row r="2" spans="1:4" x14ac:dyDescent="0.2">
      <c r="A2" s="45" t="s">
        <v>11</v>
      </c>
      <c r="B2" s="45"/>
      <c r="C2" s="45"/>
    </row>
    <row r="3" spans="1:4" x14ac:dyDescent="0.2">
      <c r="A3" s="45"/>
      <c r="B3" s="45"/>
      <c r="C3" s="45"/>
    </row>
    <row r="4" spans="1:4" ht="12.75" customHeight="1" x14ac:dyDescent="0.35">
      <c r="A4" s="13"/>
      <c r="B4" s="13"/>
      <c r="C4" s="13"/>
    </row>
    <row r="5" spans="1:4" x14ac:dyDescent="0.2">
      <c r="A5" s="36" t="s">
        <v>17</v>
      </c>
      <c r="B5" s="5"/>
      <c r="C5" s="5"/>
    </row>
    <row r="6" spans="1:4" x14ac:dyDescent="0.2">
      <c r="A6" s="36" t="s">
        <v>18</v>
      </c>
      <c r="B6" s="5"/>
      <c r="C6" s="5"/>
    </row>
    <row r="7" spans="1:4" x14ac:dyDescent="0.2">
      <c r="A7" s="5"/>
      <c r="B7" s="5"/>
      <c r="C7" s="5"/>
    </row>
    <row r="8" spans="1:4" x14ac:dyDescent="0.2">
      <c r="A8" s="6" t="s">
        <v>3</v>
      </c>
      <c r="B8" s="4">
        <v>37</v>
      </c>
      <c r="C8" s="5"/>
    </row>
    <row r="9" spans="1:4" x14ac:dyDescent="0.2">
      <c r="A9" s="5"/>
      <c r="B9" s="5"/>
      <c r="C9" s="10" t="s">
        <v>5</v>
      </c>
    </row>
    <row r="10" spans="1:4" x14ac:dyDescent="0.2">
      <c r="A10" s="6" t="s">
        <v>95</v>
      </c>
      <c r="B10" s="5">
        <v>28</v>
      </c>
      <c r="C10" s="22">
        <f>satser!B8*B8/37</f>
        <v>25836.42</v>
      </c>
    </row>
    <row r="11" spans="1:4" x14ac:dyDescent="0.2">
      <c r="A11" s="6" t="s">
        <v>40</v>
      </c>
      <c r="B11" s="5"/>
      <c r="C11" s="24">
        <f>IF(B14=1,"",satser!I7*B8/37)</f>
        <v>224.47666666666669</v>
      </c>
    </row>
    <row r="12" spans="1:4" x14ac:dyDescent="0.2">
      <c r="A12" s="6"/>
      <c r="B12" s="5"/>
      <c r="C12" s="15"/>
      <c r="D12" s="31"/>
    </row>
    <row r="13" spans="1:4" x14ac:dyDescent="0.2">
      <c r="A13" s="6" t="s">
        <v>96</v>
      </c>
      <c r="B13" s="4"/>
      <c r="C13" s="15" t="str">
        <f>IF((B13+B14)&gt;1,"Fejl: kun et tillæg",IF(B13=1,satser!D11*B8/37,""))</f>
        <v/>
      </c>
    </row>
    <row r="14" spans="1:4" x14ac:dyDescent="0.2">
      <c r="A14" s="6" t="s">
        <v>97</v>
      </c>
      <c r="B14" s="4"/>
      <c r="C14" s="15" t="str">
        <f>IF((B12+B13+B14)&gt;1,"Fejl: kun et tillæg",IF(B14=1,satser!D13*B8/37,""))</f>
        <v/>
      </c>
    </row>
    <row r="15" spans="1:4" x14ac:dyDescent="0.2">
      <c r="A15" s="6" t="s">
        <v>39</v>
      </c>
      <c r="B15" s="4"/>
      <c r="C15" s="24" t="str">
        <f>IF(AND(B15=1,B14=1),satser!I8*B8/37,"")</f>
        <v/>
      </c>
    </row>
    <row r="16" spans="1:4" x14ac:dyDescent="0.2">
      <c r="A16" s="1" t="s">
        <v>79</v>
      </c>
      <c r="B16" s="5"/>
      <c r="C16" s="24">
        <f>satser!I11*B8/37</f>
        <v>1728.4703333333334</v>
      </c>
    </row>
    <row r="18" spans="1:3" x14ac:dyDescent="0.2">
      <c r="A18" s="6" t="s">
        <v>6</v>
      </c>
      <c r="B18" s="5"/>
      <c r="C18" s="6"/>
    </row>
    <row r="19" spans="1:3" x14ac:dyDescent="0.2">
      <c r="A19" s="26" t="s">
        <v>55</v>
      </c>
      <c r="B19" s="5"/>
      <c r="C19" s="7">
        <f>satser!I20*B8/37</f>
        <v>1145.95</v>
      </c>
    </row>
    <row r="20" spans="1:3" x14ac:dyDescent="0.2">
      <c r="A20" s="26" t="s">
        <v>56</v>
      </c>
      <c r="B20" s="4"/>
      <c r="C20" s="15" t="str">
        <f>(IF(B20&gt;1,"Fejl:kun et tillæg",IF(B20&gt;0,B20*satser!I21,"")))</f>
        <v/>
      </c>
    </row>
    <row r="21" spans="1:3" x14ac:dyDescent="0.2">
      <c r="A21" s="26" t="s">
        <v>57</v>
      </c>
      <c r="B21" s="4"/>
      <c r="C21" s="15" t="str">
        <f>(IF(B21&gt;1,"Fejl:kun et tillæg",IF(B21&gt;0,B21*satser!I22,"")))</f>
        <v/>
      </c>
    </row>
    <row r="22" spans="1:3" x14ac:dyDescent="0.2">
      <c r="A22" s="26" t="s">
        <v>58</v>
      </c>
      <c r="B22" s="4"/>
      <c r="C22" s="15" t="str">
        <f>(IF(B22&gt;1,"Fejl:kun et tillæg",IF(B22&gt;0,B22*satser!I23,"")))</f>
        <v/>
      </c>
    </row>
    <row r="23" spans="1:3" x14ac:dyDescent="0.2">
      <c r="A23" s="26" t="s">
        <v>59</v>
      </c>
      <c r="B23" s="4"/>
      <c r="C23" s="15" t="str">
        <f>(IF(B23&gt;1,"Fejl:kun et tillæg",IF(B23&gt;0,B23*satser!I24*B8/37,"")))</f>
        <v/>
      </c>
    </row>
    <row r="24" spans="1:3" x14ac:dyDescent="0.2">
      <c r="A24" s="26" t="s">
        <v>60</v>
      </c>
      <c r="B24" s="4"/>
      <c r="C24" s="15" t="str">
        <f>(IF(B24&gt;1,"Fejl:kun et tillæg",IF(B24&gt;0,B24*satser!I25*B8/37,"")))</f>
        <v/>
      </c>
    </row>
    <row r="25" spans="1:3" x14ac:dyDescent="0.2">
      <c r="A25" s="26" t="s">
        <v>61</v>
      </c>
      <c r="B25" s="4"/>
      <c r="C25" s="15" t="str">
        <f>(IF(B25&gt;1,"Fejl:kun et tillæg",IF(B25&gt;0,B25*satser!I26,"")))</f>
        <v/>
      </c>
    </row>
    <row r="26" spans="1:3" x14ac:dyDescent="0.2">
      <c r="A26" s="26" t="s">
        <v>78</v>
      </c>
      <c r="B26" s="4"/>
      <c r="C26" s="15" t="str">
        <f>(IF(B26&gt;1,"Fejl:kun et tillæg",IF(B26&gt;0,B26*satser!I27,"")))</f>
        <v/>
      </c>
    </row>
    <row r="27" spans="1:3" x14ac:dyDescent="0.2">
      <c r="A27" s="26" t="s">
        <v>63</v>
      </c>
      <c r="B27" s="4"/>
      <c r="C27" s="15" t="str">
        <f>(IF(B27&gt;1,"Fejl:kun et tillæg",IF(B27&gt;0,B27*satser!I28,"")))</f>
        <v/>
      </c>
    </row>
    <row r="28" spans="1:3" x14ac:dyDescent="0.2">
      <c r="A28" s="28" t="s">
        <v>68</v>
      </c>
      <c r="B28" s="4"/>
      <c r="C28" s="15" t="str">
        <f>(IF(B28&gt;1,"Fejl:kun et tillæg",IF(B28&gt;0,B28*satser!I29,"")))</f>
        <v/>
      </c>
    </row>
    <row r="29" spans="1:3" x14ac:dyDescent="0.2">
      <c r="A29" s="26"/>
      <c r="C29" s="15"/>
    </row>
    <row r="30" spans="1:3" x14ac:dyDescent="0.2">
      <c r="A30" s="26" t="s">
        <v>64</v>
      </c>
      <c r="B30" s="32"/>
      <c r="C30" s="15" t="str">
        <f>(IF(B30&gt;1,"Fejl:kun et tillæg",IF(B30&gt;0,B30*satser!I31*B8/37,"")))</f>
        <v/>
      </c>
    </row>
    <row r="31" spans="1:3" x14ac:dyDescent="0.2">
      <c r="A31" s="26" t="s">
        <v>65</v>
      </c>
      <c r="B31" s="4"/>
      <c r="C31" s="15" t="str">
        <f>(IF(B31&gt;1,"Fejl:kun et tillæg",IF(B31&gt;0,B31*satser!I32*B8/37,"")))</f>
        <v/>
      </c>
    </row>
    <row r="33" spans="1:3" x14ac:dyDescent="0.2">
      <c r="A33" s="1" t="s">
        <v>70</v>
      </c>
    </row>
    <row r="34" spans="1:3" x14ac:dyDescent="0.2">
      <c r="A34" s="26" t="s">
        <v>71</v>
      </c>
      <c r="B34" s="4"/>
    </row>
    <row r="35" spans="1:3" x14ac:dyDescent="0.2">
      <c r="A35" s="26" t="s">
        <v>74</v>
      </c>
      <c r="B35" s="43">
        <f>(IF((B34/B8*37)&gt;835,((B34/B8*37)-835)*B8/37,0))/12</f>
        <v>0</v>
      </c>
      <c r="C35" s="8" t="str">
        <f>IF(B35&gt;0,B35*satser!I36,"")</f>
        <v/>
      </c>
    </row>
    <row r="36" spans="1:3" x14ac:dyDescent="0.2">
      <c r="A36" s="28" t="s">
        <v>42</v>
      </c>
      <c r="B36" s="4"/>
      <c r="C36" s="8" t="str">
        <f>IF(B36&gt;0,(B36/12)*satser!I38,"")</f>
        <v/>
      </c>
    </row>
    <row r="37" spans="1:3" x14ac:dyDescent="0.2">
      <c r="A37" s="29" t="s">
        <v>43</v>
      </c>
      <c r="B37" s="4"/>
      <c r="C37" s="8" t="str">
        <f>IF(B37&gt;0,(B37/12)*satser!I39,"")</f>
        <v/>
      </c>
    </row>
    <row r="38" spans="1:3" x14ac:dyDescent="0.2">
      <c r="A38" s="28" t="s">
        <v>44</v>
      </c>
      <c r="B38" s="4"/>
      <c r="C38" s="8" t="str">
        <f>IF(B38&gt;0,(B38/12)*satser!I41,"")</f>
        <v/>
      </c>
    </row>
    <row r="40" spans="1:3" x14ac:dyDescent="0.2">
      <c r="A40" s="6" t="s">
        <v>10</v>
      </c>
      <c r="B40" s="5"/>
      <c r="C40" s="6"/>
    </row>
    <row r="41" spans="1:3" x14ac:dyDescent="0.2">
      <c r="A41" s="16"/>
      <c r="B41" s="5"/>
      <c r="C41" s="16"/>
    </row>
    <row r="42" spans="1:3" x14ac:dyDescent="0.2">
      <c r="A42" s="16" t="s">
        <v>0</v>
      </c>
      <c r="B42" s="5"/>
      <c r="C42" s="16"/>
    </row>
    <row r="43" spans="1:3" x14ac:dyDescent="0.2">
      <c r="A43" s="5"/>
      <c r="B43" s="5"/>
      <c r="C43" s="5"/>
    </row>
    <row r="44" spans="1:3" x14ac:dyDescent="0.2">
      <c r="A44" s="11" t="s">
        <v>41</v>
      </c>
      <c r="B44" s="11"/>
      <c r="C44" s="12">
        <f>SUM(C10:C43)</f>
        <v>28935.316999999999</v>
      </c>
    </row>
  </sheetData>
  <sheetProtection password="C493" sheet="1" objects="1" scenarios="1"/>
  <mergeCells count="2">
    <mergeCell ref="A2:C3"/>
    <mergeCell ref="A1:B1"/>
  </mergeCells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4"/>
  <dimension ref="A1:D45"/>
  <sheetViews>
    <sheetView topLeftCell="A4" zoomScaleNormal="100" zoomScaleSheetLayoutView="100" workbookViewId="0">
      <selection activeCell="B31" sqref="B31"/>
    </sheetView>
  </sheetViews>
  <sheetFormatPr defaultRowHeight="12.75" x14ac:dyDescent="0.2"/>
  <cols>
    <col min="1" max="1" width="65.42578125" customWidth="1"/>
    <col min="2" max="2" width="7.85546875" customWidth="1"/>
    <col min="3" max="3" width="13.85546875" customWidth="1"/>
  </cols>
  <sheetData>
    <row r="1" spans="1:4" x14ac:dyDescent="0.2">
      <c r="A1" s="46" t="s">
        <v>51</v>
      </c>
      <c r="B1" s="46"/>
      <c r="C1" s="40" t="str">
        <f>satser!F1</f>
        <v>01.10.2017</v>
      </c>
    </row>
    <row r="2" spans="1:4" x14ac:dyDescent="0.2">
      <c r="A2" s="45" t="s">
        <v>14</v>
      </c>
      <c r="B2" s="45"/>
      <c r="C2" s="45"/>
    </row>
    <row r="3" spans="1:4" x14ac:dyDescent="0.2">
      <c r="A3" s="45"/>
      <c r="B3" s="45"/>
      <c r="C3" s="45"/>
    </row>
    <row r="4" spans="1:4" ht="12.75" customHeight="1" x14ac:dyDescent="0.35">
      <c r="A4" s="13"/>
      <c r="B4" s="13"/>
      <c r="C4" s="13"/>
    </row>
    <row r="5" spans="1:4" x14ac:dyDescent="0.2">
      <c r="A5" s="36" t="s">
        <v>17</v>
      </c>
      <c r="B5" s="5"/>
      <c r="C5" s="5"/>
    </row>
    <row r="6" spans="1:4" x14ac:dyDescent="0.2">
      <c r="A6" s="36" t="s">
        <v>18</v>
      </c>
      <c r="B6" s="5"/>
      <c r="C6" s="5"/>
    </row>
    <row r="7" spans="1:4" x14ac:dyDescent="0.2">
      <c r="A7" s="5"/>
      <c r="B7" s="5"/>
      <c r="C7" s="5"/>
    </row>
    <row r="8" spans="1:4" x14ac:dyDescent="0.2">
      <c r="A8" s="6" t="s">
        <v>3</v>
      </c>
      <c r="B8" s="4">
        <v>37</v>
      </c>
      <c r="C8" s="5"/>
    </row>
    <row r="9" spans="1:4" x14ac:dyDescent="0.2">
      <c r="A9" s="5"/>
      <c r="B9" s="5"/>
      <c r="C9" s="10" t="s">
        <v>5</v>
      </c>
    </row>
    <row r="10" spans="1:4" x14ac:dyDescent="0.2">
      <c r="A10" s="6" t="s">
        <v>100</v>
      </c>
      <c r="B10" s="5">
        <v>36</v>
      </c>
      <c r="C10" s="22">
        <f>satser!B16*B8/37</f>
        <v>29368.829999999998</v>
      </c>
    </row>
    <row r="11" spans="1:4" x14ac:dyDescent="0.2">
      <c r="A11" s="1" t="s">
        <v>98</v>
      </c>
      <c r="B11" s="5"/>
      <c r="C11" s="24">
        <f>satser!I13*B8/37</f>
        <v>516.29633333333334</v>
      </c>
    </row>
    <row r="12" spans="1:4" x14ac:dyDescent="0.2">
      <c r="A12" s="1" t="s">
        <v>79</v>
      </c>
      <c r="B12" s="5"/>
      <c r="C12" s="24">
        <f>satser!I12*B8/37</f>
        <v>886.68283333333341</v>
      </c>
    </row>
    <row r="13" spans="1:4" x14ac:dyDescent="0.2">
      <c r="A13" s="6"/>
      <c r="B13" s="5"/>
      <c r="C13" s="15"/>
      <c r="D13" s="31"/>
    </row>
    <row r="14" spans="1:4" x14ac:dyDescent="0.2">
      <c r="A14" s="6"/>
      <c r="B14" s="5"/>
      <c r="C14" s="15"/>
    </row>
    <row r="15" spans="1:4" x14ac:dyDescent="0.2">
      <c r="A15" s="6"/>
      <c r="B15" s="5"/>
      <c r="C15" s="15"/>
    </row>
    <row r="16" spans="1:4" x14ac:dyDescent="0.2">
      <c r="A16" s="6"/>
      <c r="B16" s="5"/>
      <c r="C16" s="24"/>
    </row>
    <row r="17" spans="1:3" x14ac:dyDescent="0.2">
      <c r="A17" s="5"/>
      <c r="B17" s="5"/>
      <c r="C17" s="6"/>
    </row>
    <row r="19" spans="1:3" x14ac:dyDescent="0.2">
      <c r="A19" s="6" t="s">
        <v>6</v>
      </c>
      <c r="B19" s="5"/>
      <c r="C19" s="6"/>
    </row>
    <row r="20" spans="1:3" x14ac:dyDescent="0.2">
      <c r="A20" s="26" t="s">
        <v>55</v>
      </c>
      <c r="B20" s="5"/>
      <c r="C20" s="7">
        <f>satser!I20*B8/37</f>
        <v>1145.95</v>
      </c>
    </row>
    <row r="21" spans="1:3" x14ac:dyDescent="0.2">
      <c r="A21" s="26" t="s">
        <v>56</v>
      </c>
      <c r="B21" s="4"/>
      <c r="C21" s="15" t="str">
        <f>(IF(B21&gt;1,"Fejl:kun et tillæg",IF(B21&gt;0,B21*satser!J21,"")))</f>
        <v/>
      </c>
    </row>
    <row r="22" spans="1:3" x14ac:dyDescent="0.2">
      <c r="A22" s="26" t="s">
        <v>57</v>
      </c>
      <c r="B22" s="4"/>
      <c r="C22" s="15" t="str">
        <f>(IF(B22&gt;1,"Fejl:kun et tillæg",IF(B22&gt;0,B22*satser!J22,"")))</f>
        <v/>
      </c>
    </row>
    <row r="23" spans="1:3" x14ac:dyDescent="0.2">
      <c r="A23" s="26" t="s">
        <v>58</v>
      </c>
      <c r="B23" s="4"/>
      <c r="C23" s="15" t="str">
        <f>(IF(B23&gt;1,"Fejl:kun et tillæg",IF(B23&gt;0,B23*satser!J23,"")))</f>
        <v/>
      </c>
    </row>
    <row r="24" spans="1:3" x14ac:dyDescent="0.2">
      <c r="A24" s="26" t="s">
        <v>59</v>
      </c>
      <c r="B24" s="4"/>
      <c r="C24" s="15" t="str">
        <f>(IF(B24&gt;1,"Fejl:kun et tillæg",IF(B24&gt;0,B24*satser!J24*B8/37,"")))</f>
        <v/>
      </c>
    </row>
    <row r="25" spans="1:3" x14ac:dyDescent="0.2">
      <c r="A25" s="26" t="s">
        <v>60</v>
      </c>
      <c r="B25" s="4"/>
      <c r="C25" s="15" t="str">
        <f>(IF(B25&gt;1,"Fejl:kun et tillæg",IF(B25&gt;0,B25*satser!J25*B8/37,"")))</f>
        <v/>
      </c>
    </row>
    <row r="26" spans="1:3" x14ac:dyDescent="0.2">
      <c r="A26" s="26" t="s">
        <v>61</v>
      </c>
      <c r="B26" s="4"/>
      <c r="C26" s="15" t="str">
        <f>(IF(B26&gt;1,"Fejl:kun et tillæg",IF(B26&gt;0,B26*satser!J26,"")))</f>
        <v/>
      </c>
    </row>
    <row r="27" spans="1:3" x14ac:dyDescent="0.2">
      <c r="A27" s="26" t="s">
        <v>78</v>
      </c>
      <c r="B27" s="4"/>
      <c r="C27" s="15" t="str">
        <f>(IF(B27&gt;1,"Fejl:kun et tillæg",IF(B27&gt;0,B27*satser!J27,"")))</f>
        <v/>
      </c>
    </row>
    <row r="28" spans="1:3" x14ac:dyDescent="0.2">
      <c r="A28" s="26" t="s">
        <v>63</v>
      </c>
      <c r="B28" s="4"/>
      <c r="C28" s="15" t="str">
        <f>(IF(B28&gt;1,"Fejl:kun et tillæg",IF(B28&gt;0,B28*satser!J28,"")))</f>
        <v/>
      </c>
    </row>
    <row r="29" spans="1:3" x14ac:dyDescent="0.2">
      <c r="A29" s="28" t="s">
        <v>68</v>
      </c>
      <c r="B29" s="4"/>
      <c r="C29" s="15" t="str">
        <f>(IF(B29&gt;1,"Fejl:kun et tillæg",IF(B29&gt;0,B29*satser!J29,"")))</f>
        <v/>
      </c>
    </row>
    <row r="30" spans="1:3" x14ac:dyDescent="0.2">
      <c r="A30" s="26"/>
      <c r="C30" s="15"/>
    </row>
    <row r="31" spans="1:3" x14ac:dyDescent="0.2">
      <c r="A31" s="26" t="s">
        <v>64</v>
      </c>
      <c r="B31" s="4"/>
      <c r="C31" s="15" t="str">
        <f>(IF(B31&gt;1,"Fejl:kun et tillæg",IF(B31&gt;0,B31*satser!J31*B8/37,"")))</f>
        <v/>
      </c>
    </row>
    <row r="32" spans="1:3" x14ac:dyDescent="0.2">
      <c r="A32" s="26" t="s">
        <v>65</v>
      </c>
      <c r="B32" s="4"/>
      <c r="C32" s="15" t="str">
        <f>(IF(B32&gt;1,"Fejl:kun et tillæg",IF(B32&gt;0,B32*satser!J32*B8/37,"")))</f>
        <v/>
      </c>
    </row>
    <row r="34" spans="1:3" x14ac:dyDescent="0.2">
      <c r="A34" s="1" t="s">
        <v>70</v>
      </c>
    </row>
    <row r="35" spans="1:3" x14ac:dyDescent="0.2">
      <c r="A35" s="26" t="s">
        <v>71</v>
      </c>
      <c r="B35" s="4"/>
    </row>
    <row r="36" spans="1:3" x14ac:dyDescent="0.2">
      <c r="A36" s="26" t="s">
        <v>74</v>
      </c>
      <c r="B36" s="43">
        <f>(IF((B35/B8*37)&gt;835,((B35/B8*37)-835)*B8/37,0))/12</f>
        <v>0</v>
      </c>
      <c r="C36" s="8" t="str">
        <f>IF(B36&gt;0,B36*satser!J36,"")</f>
        <v/>
      </c>
    </row>
    <row r="37" spans="1:3" x14ac:dyDescent="0.2">
      <c r="A37" s="28" t="s">
        <v>42</v>
      </c>
      <c r="B37" s="4"/>
      <c r="C37" s="8" t="str">
        <f>IF(B37&gt;0,(B37/12)*satser!J38,"")</f>
        <v/>
      </c>
    </row>
    <row r="38" spans="1:3" x14ac:dyDescent="0.2">
      <c r="A38" s="29" t="s">
        <v>43</v>
      </c>
      <c r="B38" s="4"/>
      <c r="C38" s="8" t="str">
        <f>IF(B38&gt;0,(B38/12)*satser!J39,"")</f>
        <v/>
      </c>
    </row>
    <row r="39" spans="1:3" x14ac:dyDescent="0.2">
      <c r="A39" s="28" t="s">
        <v>44</v>
      </c>
      <c r="B39" s="4"/>
      <c r="C39" s="8" t="str">
        <f>IF(B39&gt;0,(B39/12)*satser!J41,"")</f>
        <v/>
      </c>
    </row>
    <row r="41" spans="1:3" x14ac:dyDescent="0.2">
      <c r="A41" s="6" t="s">
        <v>10</v>
      </c>
      <c r="B41" s="5"/>
      <c r="C41" s="6"/>
    </row>
    <row r="42" spans="1:3" x14ac:dyDescent="0.2">
      <c r="A42" s="16"/>
      <c r="B42" s="5"/>
      <c r="C42" s="16"/>
    </row>
    <row r="43" spans="1:3" x14ac:dyDescent="0.2">
      <c r="A43" s="16" t="s">
        <v>0</v>
      </c>
      <c r="B43" s="5"/>
      <c r="C43" s="16"/>
    </row>
    <row r="44" spans="1:3" x14ac:dyDescent="0.2">
      <c r="A44" s="5"/>
      <c r="B44" s="5"/>
      <c r="C44" s="5"/>
    </row>
    <row r="45" spans="1:3" x14ac:dyDescent="0.2">
      <c r="A45" s="11" t="s">
        <v>41</v>
      </c>
      <c r="B45" s="11"/>
      <c r="C45" s="12">
        <f>SUM(C10:C44)</f>
        <v>31917.759166666663</v>
      </c>
    </row>
  </sheetData>
  <sheetProtection password="C493" sheet="1" objects="1" scenarios="1"/>
  <mergeCells count="2">
    <mergeCell ref="A2:C3"/>
    <mergeCell ref="A1:B1"/>
  </mergeCells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7"/>
  <dimension ref="A1:D45"/>
  <sheetViews>
    <sheetView topLeftCell="A4" zoomScaleNormal="100" zoomScaleSheetLayoutView="100" workbookViewId="0">
      <selection activeCell="A16" sqref="A16"/>
    </sheetView>
  </sheetViews>
  <sheetFormatPr defaultRowHeight="12.75" x14ac:dyDescent="0.2"/>
  <cols>
    <col min="1" max="1" width="65.42578125" customWidth="1"/>
    <col min="2" max="2" width="7.85546875" customWidth="1"/>
    <col min="3" max="3" width="13.85546875" customWidth="1"/>
  </cols>
  <sheetData>
    <row r="1" spans="1:4" x14ac:dyDescent="0.2">
      <c r="A1" s="46" t="s">
        <v>51</v>
      </c>
      <c r="B1" s="46"/>
      <c r="C1" s="40" t="str">
        <f>satser!F1</f>
        <v>01.10.2017</v>
      </c>
    </row>
    <row r="2" spans="1:4" x14ac:dyDescent="0.2">
      <c r="A2" s="45" t="s">
        <v>15</v>
      </c>
      <c r="B2" s="45"/>
      <c r="C2" s="45"/>
    </row>
    <row r="3" spans="1:4" x14ac:dyDescent="0.2">
      <c r="A3" s="45"/>
      <c r="B3" s="45"/>
      <c r="C3" s="45"/>
    </row>
    <row r="4" spans="1:4" ht="12.75" customHeight="1" x14ac:dyDescent="0.35">
      <c r="A4" s="13"/>
      <c r="B4" s="13"/>
      <c r="C4" s="13"/>
    </row>
    <row r="5" spans="1:4" x14ac:dyDescent="0.2">
      <c r="A5" s="36" t="s">
        <v>17</v>
      </c>
      <c r="B5" s="5"/>
      <c r="C5" s="5"/>
    </row>
    <row r="6" spans="1:4" x14ac:dyDescent="0.2">
      <c r="A6" s="36" t="s">
        <v>18</v>
      </c>
      <c r="B6" s="5"/>
      <c r="C6" s="5"/>
    </row>
    <row r="7" spans="1:4" x14ac:dyDescent="0.2">
      <c r="A7" s="5"/>
      <c r="B7" s="5"/>
      <c r="C7" s="5"/>
    </row>
    <row r="8" spans="1:4" x14ac:dyDescent="0.2">
      <c r="A8" s="6" t="s">
        <v>3</v>
      </c>
      <c r="B8" s="4">
        <v>37</v>
      </c>
      <c r="C8" s="5"/>
    </row>
    <row r="9" spans="1:4" x14ac:dyDescent="0.2">
      <c r="A9" s="5"/>
      <c r="B9" s="5"/>
      <c r="C9" s="10" t="s">
        <v>5</v>
      </c>
    </row>
    <row r="10" spans="1:4" x14ac:dyDescent="0.2">
      <c r="A10" s="6" t="s">
        <v>100</v>
      </c>
      <c r="B10" s="5">
        <v>36</v>
      </c>
      <c r="C10" s="22">
        <f>satser!B16*B8/37</f>
        <v>29368.829999999998</v>
      </c>
    </row>
    <row r="11" spans="1:4" x14ac:dyDescent="0.2">
      <c r="A11" s="1" t="s">
        <v>98</v>
      </c>
      <c r="B11" s="5"/>
      <c r="C11" s="24">
        <f>satser!I13*B8/37</f>
        <v>516.29633333333334</v>
      </c>
    </row>
    <row r="12" spans="1:4" x14ac:dyDescent="0.2">
      <c r="A12" s="1" t="s">
        <v>79</v>
      </c>
      <c r="B12" s="5"/>
      <c r="C12" s="24">
        <f>satser!I12*B8/37</f>
        <v>886.68283333333341</v>
      </c>
    </row>
    <row r="13" spans="1:4" x14ac:dyDescent="0.2">
      <c r="A13" s="6"/>
      <c r="B13" s="5"/>
      <c r="C13" s="15"/>
      <c r="D13" s="31"/>
    </row>
    <row r="14" spans="1:4" x14ac:dyDescent="0.2">
      <c r="A14" s="6"/>
      <c r="B14" s="5"/>
      <c r="C14" s="15"/>
    </row>
    <row r="15" spans="1:4" x14ac:dyDescent="0.2">
      <c r="A15" s="6"/>
      <c r="B15" s="5"/>
      <c r="C15" s="15"/>
    </row>
    <row r="16" spans="1:4" x14ac:dyDescent="0.2">
      <c r="A16" s="6"/>
      <c r="B16" s="5"/>
      <c r="C16" s="24"/>
    </row>
    <row r="17" spans="1:3" x14ac:dyDescent="0.2">
      <c r="A17" s="5"/>
      <c r="B17" s="5"/>
      <c r="C17" s="6"/>
    </row>
    <row r="19" spans="1:3" x14ac:dyDescent="0.2">
      <c r="A19" s="6" t="s">
        <v>6</v>
      </c>
      <c r="B19" s="5"/>
      <c r="C19" s="6"/>
    </row>
    <row r="20" spans="1:3" x14ac:dyDescent="0.2">
      <c r="A20" s="26" t="s">
        <v>55</v>
      </c>
      <c r="B20" s="5"/>
      <c r="C20" s="7">
        <f>satser!I20*B8/37</f>
        <v>1145.95</v>
      </c>
    </row>
    <row r="21" spans="1:3" x14ac:dyDescent="0.2">
      <c r="A21" s="26" t="s">
        <v>56</v>
      </c>
      <c r="B21" s="4"/>
      <c r="C21" s="15" t="str">
        <f>(IF(B21&gt;1,"Fejl:kun et tillæg",IF(B21&gt;0,B21*satser!J21,"")))</f>
        <v/>
      </c>
    </row>
    <row r="22" spans="1:3" x14ac:dyDescent="0.2">
      <c r="A22" s="26" t="s">
        <v>57</v>
      </c>
      <c r="B22" s="4"/>
      <c r="C22" s="15" t="str">
        <f>(IF(B22&gt;1,"Fejl:kun et tillæg",IF(B22&gt;0,B22*satser!J22,"")))</f>
        <v/>
      </c>
    </row>
    <row r="23" spans="1:3" x14ac:dyDescent="0.2">
      <c r="A23" s="26" t="s">
        <v>58</v>
      </c>
      <c r="B23" s="4"/>
      <c r="C23" s="15" t="str">
        <f>(IF(B23&gt;1,"Fejl:kun et tillæg",IF(B23&gt;0,B23*satser!J23,"")))</f>
        <v/>
      </c>
    </row>
    <row r="24" spans="1:3" x14ac:dyDescent="0.2">
      <c r="A24" s="26" t="s">
        <v>59</v>
      </c>
      <c r="B24" s="4"/>
      <c r="C24" s="15" t="str">
        <f>(IF(B24&gt;1,"Fejl:kun et tillæg",IF(B24&gt;0,B24*satser!J24*B8/37,"")))</f>
        <v/>
      </c>
    </row>
    <row r="25" spans="1:3" x14ac:dyDescent="0.2">
      <c r="A25" s="26" t="s">
        <v>60</v>
      </c>
      <c r="B25" s="4"/>
      <c r="C25" s="15" t="str">
        <f>(IF(B25&gt;1,"Fejl:kun et tillæg",IF(B25&gt;0,B25*satser!J25*B8/37,"")))</f>
        <v/>
      </c>
    </row>
    <row r="26" spans="1:3" x14ac:dyDescent="0.2">
      <c r="A26" s="26" t="s">
        <v>61</v>
      </c>
      <c r="B26" s="4"/>
      <c r="C26" s="15" t="str">
        <f>(IF(B26&gt;1,"Fejl:kun et tillæg",IF(B26&gt;0,B26*satser!J26,"")))</f>
        <v/>
      </c>
    </row>
    <row r="27" spans="1:3" x14ac:dyDescent="0.2">
      <c r="A27" s="26" t="s">
        <v>78</v>
      </c>
      <c r="B27" s="4"/>
      <c r="C27" s="15" t="str">
        <f>(IF(B27&gt;1,"Fejl:kun et tillæg",IF(B27&gt;0,B27*satser!J27,"")))</f>
        <v/>
      </c>
    </row>
    <row r="28" spans="1:3" x14ac:dyDescent="0.2">
      <c r="A28" s="26" t="s">
        <v>63</v>
      </c>
      <c r="B28" s="4"/>
      <c r="C28" s="15" t="str">
        <f>(IF(B28&gt;1,"Fejl:kun et tillæg",IF(B28&gt;0,B28*satser!J28,"")))</f>
        <v/>
      </c>
    </row>
    <row r="29" spans="1:3" x14ac:dyDescent="0.2">
      <c r="A29" s="28" t="s">
        <v>68</v>
      </c>
      <c r="B29" s="4"/>
      <c r="C29" s="15" t="str">
        <f>(IF(B29&gt;1,"Fejl:kun et tillæg",IF(B29&gt;0,B29*satser!J29,"")))</f>
        <v/>
      </c>
    </row>
    <row r="30" spans="1:3" x14ac:dyDescent="0.2">
      <c r="A30" s="26"/>
      <c r="C30" s="15"/>
    </row>
    <row r="31" spans="1:3" x14ac:dyDescent="0.2">
      <c r="A31" s="26" t="s">
        <v>64</v>
      </c>
      <c r="B31" s="4"/>
      <c r="C31" s="15" t="str">
        <f>(IF(B31&gt;1,"Fejl:kun et tillæg",IF(B31&gt;0,B31*satser!J31*B8/37,"")))</f>
        <v/>
      </c>
    </row>
    <row r="32" spans="1:3" x14ac:dyDescent="0.2">
      <c r="A32" s="26" t="s">
        <v>65</v>
      </c>
      <c r="B32" s="4"/>
      <c r="C32" s="15" t="str">
        <f>(IF(B32&gt;1,"Fejl:kun et tillæg",IF(B32&gt;0,B32*satser!D17*B8/37,"")))</f>
        <v/>
      </c>
    </row>
    <row r="34" spans="1:3" x14ac:dyDescent="0.2">
      <c r="A34" s="1" t="s">
        <v>70</v>
      </c>
    </row>
    <row r="35" spans="1:3" x14ac:dyDescent="0.2">
      <c r="A35" s="26" t="s">
        <v>71</v>
      </c>
      <c r="B35" s="4"/>
    </row>
    <row r="36" spans="1:3" x14ac:dyDescent="0.2">
      <c r="A36" s="26" t="s">
        <v>74</v>
      </c>
      <c r="B36" s="43">
        <f>(IF((B35/B8*37)&gt;835,((B35/B8*37)-835)*B8/37,0))/12</f>
        <v>0</v>
      </c>
      <c r="C36" s="8" t="str">
        <f>IF(B36&gt;0,B36*satser!J36,"")</f>
        <v/>
      </c>
    </row>
    <row r="37" spans="1:3" x14ac:dyDescent="0.2">
      <c r="A37" s="28" t="s">
        <v>42</v>
      </c>
      <c r="B37" s="4"/>
      <c r="C37" s="8" t="str">
        <f>IF(B37&gt;0,(B37/12)*satser!J38,"")</f>
        <v/>
      </c>
    </row>
    <row r="38" spans="1:3" x14ac:dyDescent="0.2">
      <c r="A38" s="29" t="s">
        <v>43</v>
      </c>
      <c r="B38" s="4"/>
      <c r="C38" s="8" t="str">
        <f>IF(B38&gt;0,(B38/12)*satser!J39,"")</f>
        <v/>
      </c>
    </row>
    <row r="39" spans="1:3" x14ac:dyDescent="0.2">
      <c r="A39" s="28" t="s">
        <v>44</v>
      </c>
      <c r="B39" s="4"/>
      <c r="C39" s="8" t="str">
        <f>IF(B39&gt;0,(B39/12)*satser!J41,"")</f>
        <v/>
      </c>
    </row>
    <row r="41" spans="1:3" x14ac:dyDescent="0.2">
      <c r="A41" s="6" t="s">
        <v>10</v>
      </c>
      <c r="B41" s="5"/>
      <c r="C41" s="6"/>
    </row>
    <row r="42" spans="1:3" x14ac:dyDescent="0.2">
      <c r="A42" s="16"/>
      <c r="B42" s="5"/>
      <c r="C42" s="16"/>
    </row>
    <row r="43" spans="1:3" x14ac:dyDescent="0.2">
      <c r="A43" s="16" t="s">
        <v>0</v>
      </c>
      <c r="B43" s="5"/>
      <c r="C43" s="16"/>
    </row>
    <row r="44" spans="1:3" x14ac:dyDescent="0.2">
      <c r="A44" s="5"/>
      <c r="B44" s="5"/>
      <c r="C44" s="5"/>
    </row>
    <row r="45" spans="1:3" x14ac:dyDescent="0.2">
      <c r="A45" s="11" t="s">
        <v>41</v>
      </c>
      <c r="B45" s="11"/>
      <c r="C45" s="12">
        <f>SUM(C10:C44)</f>
        <v>31917.759166666663</v>
      </c>
    </row>
  </sheetData>
  <sheetProtection password="C493" sheet="1" objects="1" scenarios="1"/>
  <mergeCells count="2">
    <mergeCell ref="A2:C3"/>
    <mergeCell ref="A1:B1"/>
  </mergeCells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5"/>
  <sheetViews>
    <sheetView topLeftCell="A4" workbookViewId="0">
      <selection activeCell="D30" sqref="D30"/>
    </sheetView>
  </sheetViews>
  <sheetFormatPr defaultRowHeight="12.75" x14ac:dyDescent="0.2"/>
  <cols>
    <col min="1" max="1" width="10.42578125" customWidth="1"/>
    <col min="2" max="2" width="13.28515625" customWidth="1"/>
    <col min="3" max="3" width="9.85546875" customWidth="1"/>
    <col min="4" max="4" width="13.28515625" customWidth="1"/>
    <col min="5" max="5" width="7.140625" customWidth="1"/>
    <col min="6" max="6" width="54.42578125" customWidth="1"/>
    <col min="7" max="8" width="14.85546875" customWidth="1"/>
    <col min="9" max="9" width="16.85546875" bestFit="1" customWidth="1"/>
    <col min="10" max="10" width="14.85546875" customWidth="1"/>
    <col min="11" max="11" width="13.5703125" customWidth="1"/>
    <col min="12" max="12" width="10.140625" customWidth="1"/>
  </cols>
  <sheetData>
    <row r="1" spans="1:10" ht="18" customHeight="1" x14ac:dyDescent="0.25">
      <c r="A1" s="47" t="s">
        <v>49</v>
      </c>
      <c r="B1" s="47"/>
      <c r="C1" s="47"/>
      <c r="D1" s="47"/>
      <c r="E1" s="47"/>
      <c r="F1" s="37" t="s">
        <v>101</v>
      </c>
      <c r="G1" s="37"/>
      <c r="H1" s="37"/>
      <c r="I1" s="37"/>
      <c r="J1" s="37"/>
    </row>
    <row r="2" spans="1:10" ht="12.75" customHeight="1" x14ac:dyDescent="0.2">
      <c r="G2" s="48" t="s">
        <v>7</v>
      </c>
      <c r="H2" s="48"/>
      <c r="I2" s="39" t="s">
        <v>50</v>
      </c>
      <c r="J2" s="38" t="str">
        <f>F1</f>
        <v>01.10.2017</v>
      </c>
    </row>
    <row r="3" spans="1:10" ht="12.75" customHeight="1" x14ac:dyDescent="0.2">
      <c r="C3" s="49"/>
      <c r="D3" s="49"/>
      <c r="E3" s="23"/>
      <c r="F3" s="1" t="s">
        <v>33</v>
      </c>
      <c r="G3" s="3">
        <v>3000</v>
      </c>
      <c r="I3" s="25">
        <f>G3*C27/12</f>
        <v>336.71499999999997</v>
      </c>
    </row>
    <row r="4" spans="1:10" ht="12.75" customHeight="1" x14ac:dyDescent="0.2">
      <c r="A4" s="26"/>
      <c r="E4" s="23"/>
      <c r="F4" s="1" t="s">
        <v>38</v>
      </c>
      <c r="G4" s="3">
        <v>10000</v>
      </c>
      <c r="H4" s="3"/>
      <c r="I4" s="25">
        <f>G4*C27/12</f>
        <v>1122.3833333333334</v>
      </c>
    </row>
    <row r="5" spans="1:10" ht="12.75" customHeight="1" x14ac:dyDescent="0.2">
      <c r="E5" s="23"/>
      <c r="F5" s="1" t="s">
        <v>34</v>
      </c>
      <c r="G5" s="3"/>
      <c r="H5" s="3">
        <v>13000</v>
      </c>
      <c r="I5" s="25">
        <f>H5*C27/12</f>
        <v>1459.0983333333334</v>
      </c>
    </row>
    <row r="6" spans="1:10" ht="12.75" customHeight="1" x14ac:dyDescent="0.2">
      <c r="E6" s="23"/>
      <c r="F6" s="1" t="s">
        <v>36</v>
      </c>
      <c r="G6" s="3"/>
      <c r="H6" s="3">
        <v>2202</v>
      </c>
      <c r="I6" s="25">
        <f>H6*C27/12</f>
        <v>247.14881</v>
      </c>
      <c r="J6" t="s">
        <v>32</v>
      </c>
    </row>
    <row r="7" spans="1:10" ht="12.75" customHeight="1" x14ac:dyDescent="0.2">
      <c r="A7" s="1" t="s">
        <v>4</v>
      </c>
      <c r="B7" s="1" t="s">
        <v>16</v>
      </c>
      <c r="C7" s="50" t="s">
        <v>35</v>
      </c>
      <c r="D7" s="50"/>
      <c r="E7" s="23"/>
      <c r="F7" s="1" t="s">
        <v>40</v>
      </c>
      <c r="G7" s="3">
        <v>2000</v>
      </c>
      <c r="I7" s="25">
        <f>G7*C27/12</f>
        <v>224.47666666666666</v>
      </c>
      <c r="J7" s="3"/>
    </row>
    <row r="8" spans="1:10" ht="12.75" customHeight="1" x14ac:dyDescent="0.2">
      <c r="A8">
        <v>28</v>
      </c>
      <c r="B8" s="51">
        <v>25836.42</v>
      </c>
      <c r="C8" s="23"/>
      <c r="D8" s="23"/>
      <c r="E8" s="23"/>
      <c r="F8" s="1" t="s">
        <v>39</v>
      </c>
      <c r="G8" s="3">
        <v>7000</v>
      </c>
      <c r="I8" s="25">
        <f>G8*C27/12</f>
        <v>785.66833333333341</v>
      </c>
    </row>
    <row r="9" spans="1:10" ht="12.75" customHeight="1" x14ac:dyDescent="0.2">
      <c r="A9">
        <v>29</v>
      </c>
      <c r="B9" s="51">
        <v>26247.17</v>
      </c>
      <c r="C9" s="23"/>
      <c r="D9" s="23"/>
      <c r="E9" s="23"/>
      <c r="F9" s="1" t="s">
        <v>81</v>
      </c>
      <c r="G9" s="3">
        <v>13000</v>
      </c>
      <c r="H9" s="3"/>
      <c r="I9" s="25">
        <f>G9*C27/12</f>
        <v>1459.0983333333334</v>
      </c>
      <c r="J9" s="25"/>
    </row>
    <row r="10" spans="1:10" ht="12.75" customHeight="1" x14ac:dyDescent="0.2">
      <c r="A10">
        <v>30</v>
      </c>
      <c r="B10" s="52">
        <v>26666.080000000002</v>
      </c>
      <c r="C10" s="30"/>
      <c r="D10" s="23"/>
      <c r="E10" s="23"/>
      <c r="F10" s="1" t="s">
        <v>82</v>
      </c>
      <c r="G10" s="3">
        <v>5500</v>
      </c>
      <c r="H10" s="3"/>
      <c r="I10" s="25">
        <f>G10*C27/12</f>
        <v>617.31083333333333</v>
      </c>
      <c r="J10" s="3"/>
    </row>
    <row r="11" spans="1:10" ht="12.75" customHeight="1" x14ac:dyDescent="0.2">
      <c r="A11">
        <v>31</v>
      </c>
      <c r="B11" s="51">
        <v>27094</v>
      </c>
      <c r="C11" s="30" t="s">
        <v>90</v>
      </c>
      <c r="D11" s="23">
        <f>B11-B8</f>
        <v>1257.5800000000017</v>
      </c>
      <c r="E11" s="23"/>
      <c r="F11" s="1" t="s">
        <v>80</v>
      </c>
      <c r="G11" s="3">
        <v>15400</v>
      </c>
      <c r="I11" s="25">
        <f>G11*C27/12</f>
        <v>1728.4703333333334</v>
      </c>
    </row>
    <row r="12" spans="1:10" ht="12.75" customHeight="1" x14ac:dyDescent="0.2">
      <c r="A12">
        <v>32</v>
      </c>
      <c r="B12" s="51">
        <v>27530.67</v>
      </c>
      <c r="C12" s="30" t="s">
        <v>89</v>
      </c>
      <c r="D12" s="23">
        <f>B12-B11</f>
        <v>436.66999999999825</v>
      </c>
      <c r="E12" s="23"/>
      <c r="F12" s="1" t="s">
        <v>83</v>
      </c>
      <c r="G12" s="3">
        <v>7900</v>
      </c>
      <c r="I12" s="25">
        <f>G12*C27/12</f>
        <v>886.68283333333329</v>
      </c>
    </row>
    <row r="13" spans="1:10" ht="12.75" customHeight="1" x14ac:dyDescent="0.2">
      <c r="A13">
        <v>33</v>
      </c>
      <c r="B13" s="51">
        <v>27976.080000000002</v>
      </c>
      <c r="C13" s="23" t="s">
        <v>88</v>
      </c>
      <c r="D13" s="23">
        <f>B13-B8</f>
        <v>2139.6600000000035</v>
      </c>
      <c r="E13" s="23"/>
      <c r="F13" s="1" t="s">
        <v>99</v>
      </c>
      <c r="G13" s="3">
        <v>4600</v>
      </c>
      <c r="H13" s="3"/>
      <c r="I13" s="25">
        <f>G13*C27/12</f>
        <v>516.29633333333334</v>
      </c>
      <c r="J13" s="25"/>
    </row>
    <row r="14" spans="1:10" ht="12.75" customHeight="1" x14ac:dyDescent="0.2">
      <c r="A14">
        <v>34</v>
      </c>
      <c r="B14" s="51">
        <v>28431.25</v>
      </c>
      <c r="C14" s="30"/>
      <c r="D14" s="23"/>
      <c r="E14" s="23"/>
      <c r="H14" s="3"/>
      <c r="J14" s="3"/>
    </row>
    <row r="15" spans="1:10" ht="12.75" customHeight="1" x14ac:dyDescent="0.2">
      <c r="A15">
        <v>35</v>
      </c>
      <c r="B15" s="52">
        <v>28895.08</v>
      </c>
      <c r="C15" s="23" t="s">
        <v>86</v>
      </c>
      <c r="D15" s="23">
        <f>B15-B11</f>
        <v>1801.0800000000017</v>
      </c>
      <c r="E15" s="23"/>
    </row>
    <row r="16" spans="1:10" ht="12.75" customHeight="1" x14ac:dyDescent="0.2">
      <c r="A16">
        <v>36</v>
      </c>
      <c r="B16" s="51">
        <v>29368.83</v>
      </c>
      <c r="C16" s="30"/>
      <c r="D16" s="23"/>
      <c r="E16" s="23"/>
    </row>
    <row r="17" spans="1:12" ht="12.75" customHeight="1" x14ac:dyDescent="0.2">
      <c r="A17">
        <v>37</v>
      </c>
      <c r="B17" s="51">
        <v>29851.919999999998</v>
      </c>
      <c r="C17" s="23" t="s">
        <v>85</v>
      </c>
      <c r="D17" s="23">
        <f>B17-B16</f>
        <v>483.08999999999651</v>
      </c>
      <c r="E17" s="23"/>
    </row>
    <row r="18" spans="1:12" ht="12.75" customHeight="1" x14ac:dyDescent="0.2">
      <c r="A18">
        <v>38</v>
      </c>
      <c r="B18" s="51">
        <v>30367.25</v>
      </c>
      <c r="C18" s="23"/>
      <c r="D18" s="23"/>
      <c r="E18" s="23"/>
      <c r="G18" s="48" t="s">
        <v>7</v>
      </c>
      <c r="H18" s="48"/>
      <c r="I18" s="39" t="s">
        <v>50</v>
      </c>
      <c r="J18" s="38" t="str">
        <f>F1</f>
        <v>01.10.2017</v>
      </c>
    </row>
    <row r="19" spans="1:12" ht="12.75" customHeight="1" x14ac:dyDescent="0.2">
      <c r="A19">
        <v>39</v>
      </c>
      <c r="B19" s="51">
        <v>30880.5</v>
      </c>
      <c r="C19" s="30"/>
      <c r="D19" s="23"/>
      <c r="E19" s="23"/>
      <c r="F19" s="6" t="s">
        <v>37</v>
      </c>
      <c r="G19" t="s">
        <v>1</v>
      </c>
      <c r="H19" t="s">
        <v>8</v>
      </c>
      <c r="I19" t="s">
        <v>1</v>
      </c>
      <c r="J19" t="s">
        <v>8</v>
      </c>
      <c r="K19" s="48"/>
      <c r="L19" s="48"/>
    </row>
    <row r="20" spans="1:12" ht="12.75" customHeight="1" x14ac:dyDescent="0.2">
      <c r="A20">
        <v>40</v>
      </c>
      <c r="B20" s="52">
        <v>31404.42</v>
      </c>
      <c r="C20" s="23" t="s">
        <v>87</v>
      </c>
      <c r="D20" s="23">
        <f>B20-B11</f>
        <v>4310.4199999999983</v>
      </c>
      <c r="E20" s="23"/>
      <c r="F20" s="26" t="s">
        <v>55</v>
      </c>
      <c r="G20" s="3">
        <v>10210</v>
      </c>
      <c r="H20" s="3">
        <v>10210</v>
      </c>
      <c r="I20" s="2">
        <f t="shared" ref="I20:I29" si="0">ROUND(G20*$C$27/12,2)</f>
        <v>1145.95</v>
      </c>
      <c r="J20" s="2">
        <f t="shared" ref="J20:J29" si="1">ROUND(H20*$C$27/12,2)</f>
        <v>1145.95</v>
      </c>
      <c r="K20" s="3"/>
      <c r="L20" s="2"/>
    </row>
    <row r="21" spans="1:12" ht="12.75" customHeight="1" x14ac:dyDescent="0.2">
      <c r="A21">
        <v>41</v>
      </c>
      <c r="B21" s="51">
        <v>31938.83</v>
      </c>
      <c r="C21" s="23"/>
      <c r="D21" s="23"/>
      <c r="E21" s="23"/>
      <c r="F21" s="26" t="s">
        <v>56</v>
      </c>
      <c r="G21" s="3">
        <v>4200</v>
      </c>
      <c r="H21" s="3">
        <v>3100</v>
      </c>
      <c r="I21" s="2">
        <f t="shared" si="0"/>
        <v>471.4</v>
      </c>
      <c r="J21" s="2">
        <f t="shared" si="1"/>
        <v>347.94</v>
      </c>
    </row>
    <row r="22" spans="1:12" ht="12.75" customHeight="1" x14ac:dyDescent="0.2">
      <c r="A22">
        <v>42</v>
      </c>
      <c r="B22" s="51">
        <v>32483.83</v>
      </c>
      <c r="C22" s="23"/>
      <c r="D22" s="23"/>
      <c r="E22" s="23"/>
      <c r="F22" s="26" t="s">
        <v>57</v>
      </c>
      <c r="G22" s="3">
        <v>4200</v>
      </c>
      <c r="H22" s="3">
        <v>3100</v>
      </c>
      <c r="I22" s="2">
        <f t="shared" si="0"/>
        <v>471.4</v>
      </c>
      <c r="J22" s="2">
        <f t="shared" si="1"/>
        <v>347.94</v>
      </c>
    </row>
    <row r="23" spans="1:12" ht="12.75" customHeight="1" x14ac:dyDescent="0.2">
      <c r="A23">
        <v>43</v>
      </c>
      <c r="B23" s="51">
        <v>33205.75</v>
      </c>
      <c r="C23" s="30"/>
      <c r="D23" s="23"/>
      <c r="E23" s="23"/>
      <c r="F23" s="26" t="s">
        <v>58</v>
      </c>
      <c r="G23" s="3">
        <v>3100</v>
      </c>
      <c r="H23" s="3">
        <v>3100</v>
      </c>
      <c r="I23" s="2">
        <f t="shared" si="0"/>
        <v>347.94</v>
      </c>
      <c r="J23" s="2">
        <f t="shared" si="1"/>
        <v>347.94</v>
      </c>
    </row>
    <row r="24" spans="1:12" ht="12.75" customHeight="1" x14ac:dyDescent="0.2">
      <c r="A24">
        <v>44</v>
      </c>
      <c r="B24" s="51">
        <v>33947.58</v>
      </c>
      <c r="C24" s="30" t="s">
        <v>84</v>
      </c>
      <c r="D24" s="23">
        <f>B24-B23</f>
        <v>741.83000000000175</v>
      </c>
      <c r="E24" s="23"/>
      <c r="F24" s="26" t="s">
        <v>59</v>
      </c>
      <c r="G24" s="3">
        <v>4200</v>
      </c>
      <c r="H24" s="3">
        <v>4200</v>
      </c>
      <c r="I24" s="2">
        <f t="shared" si="0"/>
        <v>471.4</v>
      </c>
      <c r="J24" s="2">
        <f t="shared" si="1"/>
        <v>471.4</v>
      </c>
    </row>
    <row r="25" spans="1:12" ht="12.75" customHeight="1" x14ac:dyDescent="0.2">
      <c r="B25" s="9"/>
      <c r="C25" s="9"/>
      <c r="D25" s="9"/>
      <c r="E25" s="23"/>
      <c r="F25" s="26" t="s">
        <v>60</v>
      </c>
      <c r="G25" s="3">
        <v>3100</v>
      </c>
      <c r="H25" s="3">
        <v>3100</v>
      </c>
      <c r="I25" s="2">
        <f t="shared" si="0"/>
        <v>347.94</v>
      </c>
      <c r="J25" s="2">
        <f t="shared" si="1"/>
        <v>347.94</v>
      </c>
    </row>
    <row r="26" spans="1:12" ht="12.75" customHeight="1" x14ac:dyDescent="0.2">
      <c r="E26" s="23"/>
      <c r="F26" s="26" t="s">
        <v>61</v>
      </c>
      <c r="G26" s="3">
        <v>5000</v>
      </c>
      <c r="H26" s="3">
        <v>5000</v>
      </c>
      <c r="I26" s="2">
        <f t="shared" si="0"/>
        <v>561.19000000000005</v>
      </c>
      <c r="J26" s="2">
        <f t="shared" si="1"/>
        <v>561.19000000000005</v>
      </c>
    </row>
    <row r="27" spans="1:12" ht="12.75" customHeight="1" x14ac:dyDescent="0.2">
      <c r="A27" s="34" t="s">
        <v>30</v>
      </c>
      <c r="B27" s="1"/>
      <c r="C27" s="44">
        <v>1.3468599999999999</v>
      </c>
      <c r="F27" s="26" t="s">
        <v>62</v>
      </c>
      <c r="G27" s="3">
        <v>1000</v>
      </c>
      <c r="H27" s="3">
        <v>1000</v>
      </c>
      <c r="I27" s="2">
        <f t="shared" si="0"/>
        <v>112.24</v>
      </c>
      <c r="J27" s="2">
        <f t="shared" si="1"/>
        <v>112.24</v>
      </c>
    </row>
    <row r="28" spans="1:12" ht="12.75" customHeight="1" x14ac:dyDescent="0.2">
      <c r="F28" s="26" t="s">
        <v>63</v>
      </c>
      <c r="G28" s="3">
        <v>5000</v>
      </c>
      <c r="H28" s="3">
        <v>5000</v>
      </c>
      <c r="I28" s="2">
        <f t="shared" si="0"/>
        <v>561.19000000000005</v>
      </c>
      <c r="J28" s="2">
        <f t="shared" si="1"/>
        <v>561.19000000000005</v>
      </c>
    </row>
    <row r="29" spans="1:12" ht="12.75" customHeight="1" x14ac:dyDescent="0.2">
      <c r="F29" s="28" t="s">
        <v>68</v>
      </c>
      <c r="G29" s="3">
        <v>18600</v>
      </c>
      <c r="H29" s="3">
        <v>18600</v>
      </c>
      <c r="I29" s="2">
        <f t="shared" si="0"/>
        <v>2087.63</v>
      </c>
      <c r="J29" s="2">
        <f t="shared" si="1"/>
        <v>2087.63</v>
      </c>
    </row>
    <row r="30" spans="1:12" ht="12.75" customHeight="1" x14ac:dyDescent="0.2">
      <c r="B30" s="9"/>
      <c r="C30" s="9"/>
      <c r="D30" s="9"/>
      <c r="F30" s="26"/>
      <c r="G30" s="3"/>
      <c r="H30" s="3"/>
      <c r="I30" s="2"/>
      <c r="J30" s="2"/>
    </row>
    <row r="31" spans="1:12" ht="12.75" customHeight="1" x14ac:dyDescent="0.2">
      <c r="F31" s="26" t="s">
        <v>64</v>
      </c>
      <c r="G31" s="3">
        <v>3600</v>
      </c>
      <c r="H31" s="3">
        <v>3600</v>
      </c>
      <c r="I31" s="2">
        <f>ROUND(G31*$C$27/12,2)</f>
        <v>404.06</v>
      </c>
      <c r="J31" s="2">
        <f>ROUND(H31*$C$27/12,2)</f>
        <v>404.06</v>
      </c>
    </row>
    <row r="32" spans="1:12" ht="12.75" customHeight="1" x14ac:dyDescent="0.2">
      <c r="B32" s="9"/>
      <c r="C32" s="9"/>
      <c r="D32" s="9"/>
      <c r="F32" s="26" t="s">
        <v>65</v>
      </c>
      <c r="G32" s="3">
        <v>7500</v>
      </c>
      <c r="H32" s="3">
        <v>7500</v>
      </c>
      <c r="I32" s="2">
        <f>ROUND(G32*$C$27/12,2)</f>
        <v>841.79</v>
      </c>
      <c r="J32" s="2">
        <f>ROUND(H32*$C$27/12,2)</f>
        <v>841.79</v>
      </c>
      <c r="K32" t="s">
        <v>9</v>
      </c>
    </row>
    <row r="33" spans="2:10" ht="12.75" customHeight="1" x14ac:dyDescent="0.2">
      <c r="B33" s="9"/>
      <c r="C33" s="9"/>
      <c r="D33" s="9"/>
      <c r="F33" s="26"/>
      <c r="G33" s="3"/>
      <c r="H33" s="3"/>
      <c r="I33" s="2"/>
      <c r="J33" s="2"/>
    </row>
    <row r="34" spans="2:10" ht="12.75" customHeight="1" x14ac:dyDescent="0.2">
      <c r="B34" s="9"/>
      <c r="C34" s="9"/>
      <c r="D34" s="9"/>
      <c r="F34" s="26"/>
      <c r="G34" s="3"/>
      <c r="H34" s="3"/>
      <c r="I34" s="2"/>
      <c r="J34" s="2"/>
    </row>
    <row r="35" spans="2:10" ht="12.75" customHeight="1" x14ac:dyDescent="0.2">
      <c r="B35" s="9"/>
      <c r="C35" s="9"/>
      <c r="D35" s="9"/>
      <c r="F35" s="1" t="s">
        <v>66</v>
      </c>
      <c r="G35" s="27"/>
      <c r="H35" s="27"/>
      <c r="I35" s="33"/>
      <c r="J35" s="33"/>
    </row>
    <row r="36" spans="2:10" ht="12.75" customHeight="1" x14ac:dyDescent="0.2">
      <c r="F36" s="26" t="s">
        <v>67</v>
      </c>
      <c r="G36" s="41">
        <v>90</v>
      </c>
      <c r="H36" s="41">
        <v>90</v>
      </c>
      <c r="I36" s="41">
        <f t="shared" ref="I36:J39" si="2">ROUND(G36*$C$27,2)</f>
        <v>121.22</v>
      </c>
      <c r="J36" s="41">
        <f t="shared" si="2"/>
        <v>121.22</v>
      </c>
    </row>
    <row r="37" spans="2:10" ht="12.75" customHeight="1" x14ac:dyDescent="0.2">
      <c r="F37" s="26" t="s">
        <v>102</v>
      </c>
      <c r="G37" s="41">
        <v>90</v>
      </c>
      <c r="H37" s="41">
        <v>90</v>
      </c>
      <c r="I37" s="41">
        <f t="shared" si="2"/>
        <v>121.22</v>
      </c>
      <c r="J37" s="41">
        <f>ROUND(H37*$C$27,2)</f>
        <v>121.22</v>
      </c>
    </row>
    <row r="38" spans="2:10" ht="12.75" customHeight="1" x14ac:dyDescent="0.2">
      <c r="F38" s="28" t="s">
        <v>42</v>
      </c>
      <c r="G38" s="41">
        <v>25.84</v>
      </c>
      <c r="H38" s="41">
        <v>25.84</v>
      </c>
      <c r="I38" s="41">
        <f t="shared" si="2"/>
        <v>34.799999999999997</v>
      </c>
      <c r="J38" s="41">
        <f t="shared" si="2"/>
        <v>34.799999999999997</v>
      </c>
    </row>
    <row r="39" spans="2:10" ht="12.75" customHeight="1" x14ac:dyDescent="0.2">
      <c r="F39" s="29" t="s">
        <v>43</v>
      </c>
      <c r="G39" s="41">
        <v>18.920000000000002</v>
      </c>
      <c r="H39" s="41">
        <v>18.920000000000002</v>
      </c>
      <c r="I39" s="41">
        <f t="shared" si="2"/>
        <v>25.48</v>
      </c>
      <c r="J39" s="41">
        <f t="shared" si="2"/>
        <v>25.48</v>
      </c>
    </row>
    <row r="40" spans="2:10" ht="12.75" customHeight="1" x14ac:dyDescent="0.2">
      <c r="F40" s="29"/>
      <c r="G40" s="41"/>
      <c r="H40" s="41"/>
      <c r="I40" s="41"/>
      <c r="J40" s="41"/>
    </row>
    <row r="41" spans="2:10" ht="12.75" customHeight="1" x14ac:dyDescent="0.2">
      <c r="F41" s="28" t="s">
        <v>44</v>
      </c>
      <c r="G41" s="41">
        <v>18.920000000000002</v>
      </c>
      <c r="H41" s="41">
        <v>18.920000000000002</v>
      </c>
      <c r="I41" s="41">
        <f>ROUND(G41*$C$27,2)</f>
        <v>25.48</v>
      </c>
      <c r="J41" s="41">
        <f>ROUND(H41*$C$27,2)</f>
        <v>25.48</v>
      </c>
    </row>
    <row r="42" spans="2:10" ht="12.75" customHeight="1" x14ac:dyDescent="0.2">
      <c r="F42" s="27"/>
      <c r="G42" s="41"/>
      <c r="H42" s="41"/>
      <c r="I42" s="41"/>
      <c r="J42" s="41"/>
    </row>
    <row r="43" spans="2:10" ht="12.75" customHeight="1" x14ac:dyDescent="0.2"/>
    <row r="44" spans="2:10" ht="12.75" customHeight="1" x14ac:dyDescent="0.2"/>
    <row r="45" spans="2:10" ht="12.75" customHeight="1" x14ac:dyDescent="0.2"/>
    <row r="46" spans="2:10" ht="12.75" customHeight="1" x14ac:dyDescent="0.2"/>
    <row r="47" spans="2:10" ht="12.75" customHeight="1" x14ac:dyDescent="0.2"/>
    <row r="48" spans="2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</sheetData>
  <sheetProtection password="C493" sheet="1" objects="1" scenarios="1"/>
  <mergeCells count="6">
    <mergeCell ref="A1:E1"/>
    <mergeCell ref="K19:L19"/>
    <mergeCell ref="G18:H18"/>
    <mergeCell ref="G2:H2"/>
    <mergeCell ref="C3:D3"/>
    <mergeCell ref="C7:D7"/>
  </mergeCells>
  <phoneticPr fontId="8" type="noConversion"/>
  <pageMargins left="0.75" right="0.75" top="1" bottom="1" header="0" footer="0"/>
  <pageSetup paperSize="9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Vejledning</vt:lpstr>
      <vt:lpstr>Lærere Ny Løn</vt:lpstr>
      <vt:lpstr>Lærere OK ansatte anc.løn</vt:lpstr>
      <vt:lpstr>Lærere Tjenestemænd</vt:lpstr>
      <vt:lpstr>Bh. kl. ledere Ny Løn </vt:lpstr>
      <vt:lpstr>Bh. kl. ledere Anc. løn</vt:lpstr>
      <vt:lpstr>Bh. kl. ledere tjenestemænd</vt:lpstr>
      <vt:lpstr>satser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 Tryggedsson</dc:creator>
  <cp:lastModifiedBy>Bo Tryggedsson</cp:lastModifiedBy>
  <cp:lastPrinted>2015-09-28T09:09:42Z</cp:lastPrinted>
  <dcterms:created xsi:type="dcterms:W3CDTF">2004-12-02T07:49:08Z</dcterms:created>
  <dcterms:modified xsi:type="dcterms:W3CDTF">2017-10-20T10:52:27Z</dcterms:modified>
</cp:coreProperties>
</file>