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 codeName="{4D1C537B-E38A-612A-F078-A93A15B4B7F4}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DOCUWEB\DocuNoteHomedir\botr\DocuNote\Read Only\"/>
    </mc:Choice>
  </mc:AlternateContent>
  <xr:revisionPtr revIDLastSave="0" documentId="8_{3EE35365-6F0D-496B-961B-F95E4E66D9BE}" xr6:coauthVersionLast="47" xr6:coauthVersionMax="47" xr10:uidLastSave="{00000000-0000-0000-0000-000000000000}"/>
  <bookViews>
    <workbookView xWindow="-28920" yWindow="-1425" windowWidth="29040" windowHeight="15840" tabRatio="856" activeTab="3" xr2:uid="{00000000-000D-0000-FFFF-FFFF00000000}"/>
  </bookViews>
  <sheets>
    <sheet name="Vejledning" sheetId="19" r:id="rId1"/>
    <sheet name="Lærere Ny Løn" sheetId="8" r:id="rId2"/>
    <sheet name="Lærere OK ansatte anc.løn" sheetId="20" r:id="rId3"/>
    <sheet name="satser" sheetId="1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20" l="1"/>
  <c r="C22" i="20"/>
  <c r="C21" i="20"/>
  <c r="C20" i="20"/>
  <c r="C19" i="20"/>
  <c r="C18" i="20"/>
  <c r="C17" i="20"/>
  <c r="C16" i="20"/>
  <c r="C26" i="8"/>
  <c r="C21" i="8"/>
  <c r="C20" i="8"/>
  <c r="C19" i="8"/>
  <c r="H13" i="13"/>
  <c r="B27" i="20"/>
  <c r="C27" i="20" s="1"/>
  <c r="B30" i="8"/>
  <c r="C30" i="8" s="1"/>
  <c r="C22" i="8"/>
  <c r="C23" i="8"/>
  <c r="C24" i="8"/>
  <c r="C13" i="20"/>
  <c r="C25" i="8"/>
  <c r="C12" i="8"/>
  <c r="D20" i="13"/>
  <c r="D11" i="13"/>
  <c r="D18" i="13" l="1"/>
  <c r="D24" i="13" l="1"/>
  <c r="D17" i="13" l="1"/>
  <c r="D13" i="13"/>
  <c r="D12" i="13"/>
  <c r="D15" i="13" l="1"/>
  <c r="I8" i="13"/>
  <c r="J10" i="13"/>
  <c r="H12" i="13"/>
  <c r="H14" i="13"/>
  <c r="C11" i="20" l="1"/>
  <c r="C14" i="8" l="1"/>
  <c r="C13" i="8"/>
  <c r="C10" i="8" l="1"/>
  <c r="H23" i="13" l="1"/>
  <c r="H19" i="13"/>
  <c r="C16" i="8"/>
  <c r="I4" i="13"/>
  <c r="C15" i="8" s="1"/>
  <c r="C1" i="8"/>
  <c r="C1" i="20"/>
  <c r="J2" i="13"/>
  <c r="I3" i="13"/>
  <c r="C11" i="8" s="1"/>
  <c r="H15" i="13"/>
  <c r="H16" i="13"/>
  <c r="H17" i="13"/>
  <c r="I5" i="13"/>
  <c r="C39" i="8" l="1"/>
  <c r="C12" i="20"/>
  <c r="C36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 Tryggedsson</author>
    <author>Bo Tryggedson</author>
    <author>BOTR</author>
  </authors>
  <commentList>
    <comment ref="A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Lærere med under 8 års erfaring har et tillæg til grundlønnen på 3.000 kr. Beløbet fremkommer  automatisk.</t>
        </r>
      </text>
    </comment>
    <comment ref="A12" authorId="1" shapeId="0" xr:uid="{00000000-0006-0000-0100-000003000000}">
      <text>
        <r>
          <rPr>
            <b/>
            <sz val="8"/>
            <color indexed="81"/>
            <rFont val="Tahoma"/>
            <family val="2"/>
          </rPr>
          <t>Fastansatte lærere med mindre end 4 års erfaring indplaceres på trin 32
Tast 1 i det gule felt, hvis omfattet.</t>
        </r>
      </text>
    </comment>
    <comment ref="A13" authorId="1" shapeId="0" xr:uid="{00000000-0006-0000-0100-000004000000}">
      <text>
        <r>
          <rPr>
            <b/>
            <sz val="8"/>
            <color indexed="81"/>
            <rFont val="Tahoma"/>
            <family val="2"/>
          </rPr>
          <t>Lærere med 4-8 års erfaring indplaceres på trin 35.
Tast 1 i det gule felt, hvis omfattet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4" authorId="1" shapeId="0" xr:uid="{00000000-0006-0000-0100-000005000000}">
      <text>
        <r>
          <rPr>
            <b/>
            <sz val="8"/>
            <color indexed="81"/>
            <rFont val="Tahoma"/>
            <family val="2"/>
          </rPr>
          <t>Lærere med 8 års erfaring indplaceres på trin 40.
Tast 1 i det gule felt, hvis omfattet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5" authorId="2" shapeId="0" xr:uid="{00000000-0006-0000-0100-000006000000}">
      <text>
        <r>
          <rPr>
            <b/>
            <sz val="8"/>
            <color indexed="81"/>
            <rFont val="Tahoma"/>
            <family val="2"/>
          </rPr>
          <t>Lærere med 12 års erfaring har ud over trin 40 et tillæg på 10.000 kr. Tast 1 i det gule felt hvis omfattet</t>
        </r>
      </text>
    </comment>
    <comment ref="A1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Tillægget ydes til alle lærere på CSV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0" shapeId="0" xr:uid="{B5305301-39A5-4AA3-B308-C681F33ED491}">
      <text>
        <r>
          <rPr>
            <b/>
            <sz val="9"/>
            <color indexed="81"/>
            <rFont val="Tahoma"/>
            <family val="2"/>
          </rPr>
          <t xml:space="preserve">Tillægget ydes til alle lærerepå CSV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 shapeId="0" xr:uid="{286116F3-0D19-4D0C-AB5A-86FC7BFEE4D6}">
      <text>
        <r>
          <rPr>
            <b/>
            <sz val="9"/>
            <color indexed="81"/>
            <rFont val="Tahoma"/>
            <family val="2"/>
          </rPr>
          <t>Tillægget ydes til lærere, der af ledelsen er udpeget til at varetae funktionen som vejleder</t>
        </r>
      </text>
    </comment>
    <comment ref="A21" authorId="0" shapeId="0" xr:uid="{EE012664-6C1B-4E50-8404-3F455F9DE9D4}">
      <text>
        <r>
          <rPr>
            <b/>
            <sz val="9"/>
            <color indexed="81"/>
            <rFont val="Tahoma"/>
            <family val="2"/>
          </rPr>
          <t>Tillægget ydes til lærere, der af ledelsen er udpeget til at varetage FVU-undervisning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 shapeId="0" xr:uid="{7C3762A8-39E5-4957-AFAD-530BA3CA3EF3}">
      <text>
        <r>
          <rPr>
            <b/>
            <sz val="9"/>
            <color indexed="81"/>
            <rFont val="Tahoma"/>
            <family val="2"/>
          </rPr>
          <t xml:space="preserve">Tillægget ydes for funktionen som TR. 
Dette tillæg er gældendefor TR hvor der er max. 35 ansatte på læreroverenskomsten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 shapeId="0" xr:uid="{9C66B9F4-D45B-4AEB-929D-F2139B759480}">
      <text>
        <r>
          <rPr>
            <b/>
            <sz val="9"/>
            <color indexed="81"/>
            <rFont val="Tahoma"/>
            <family val="2"/>
          </rPr>
          <t xml:space="preserve">Tillægget ydes for funktionen som TR. 
Dette tillæg er gældendefor TR hvor der er mere end 35 ansatte på læreroverenskomsten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 shapeId="0" xr:uid="{448926B5-81A3-40C3-AB58-9508FC622666}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 Tryggedsson</author>
    <author>Bo Tryggedson</author>
  </authors>
  <commentList>
    <comment ref="A8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1" shapeId="0" xr:uid="{00000000-0006-0000-0200-000002000000}">
      <text>
        <r>
          <rPr>
            <b/>
            <sz val="8"/>
            <color indexed="81"/>
            <rFont val="Tahoma"/>
            <family val="2"/>
          </rPr>
          <t>Lærere på trin 43 har et tillæg på 13.000 kr. Beløbet fremkommer automatisk</t>
        </r>
      </text>
    </comment>
    <comment ref="A13" authorId="0" shapeId="0" xr:uid="{6011DBF5-E0FF-474E-A84E-2668A3F518A3}">
      <text>
        <r>
          <rPr>
            <b/>
            <sz val="9"/>
            <color indexed="81"/>
            <rFont val="Tahoma"/>
            <family val="2"/>
          </rPr>
          <t>Tillægget ydes til alle lærere på CSV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6" authorId="0" shapeId="0" xr:uid="{BD164199-0269-43AC-A20F-F09498C39DBF}">
      <text>
        <r>
          <rPr>
            <b/>
            <sz val="9"/>
            <color indexed="81"/>
            <rFont val="Tahoma"/>
            <family val="2"/>
          </rPr>
          <t xml:space="preserve">Tillægget ydes til alle lærerepå CSV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 shapeId="0" xr:uid="{9F13E3FC-576C-4DE7-8139-4202E33B6CA0}">
      <text>
        <r>
          <rPr>
            <b/>
            <sz val="9"/>
            <color indexed="81"/>
            <rFont val="Tahoma"/>
            <family val="2"/>
          </rPr>
          <t>Tillægget ydes til lærere, der af ledelsen er udpeget til at varetae funktionen som vejleder</t>
        </r>
      </text>
    </comment>
    <comment ref="A18" authorId="0" shapeId="0" xr:uid="{45ADFD36-89A1-4B82-8ADF-5774122A029D}">
      <text>
        <r>
          <rPr>
            <b/>
            <sz val="9"/>
            <color indexed="81"/>
            <rFont val="Tahoma"/>
            <family val="2"/>
          </rPr>
          <t>Tillægget ydes til lærere, der af ledelsen er udpeget til at varetage FVU-undervisning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0" shapeId="0" xr:uid="{4EDDD049-1CE9-4264-AC93-00469AE77267}">
      <text>
        <r>
          <rPr>
            <b/>
            <sz val="9"/>
            <color indexed="81"/>
            <rFont val="Tahoma"/>
            <family val="2"/>
          </rPr>
          <t xml:space="preserve">Tillægget ydes for funktionen som TR. 
Dette tillæg er gældendefor TR hvor der er max. 35 ansatte på læreroverenskomsten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 shapeId="0" xr:uid="{7B796803-CC66-4160-8848-57B45B764C40}">
      <text>
        <r>
          <rPr>
            <b/>
            <sz val="9"/>
            <color indexed="81"/>
            <rFont val="Tahoma"/>
            <family val="2"/>
          </rPr>
          <t xml:space="preserve">Tillægget ydes for funktionen som TR. 
Dette tillæg er gældendefor TR hvor der er mere end 35 ansatte på læreroverenskomsten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 shapeId="0" xr:uid="{23DBC72D-4CB0-4683-B2E9-7D6954D7AFAB}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 Tryggedsson</author>
  </authors>
  <commentList>
    <comment ref="F12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 xml:space="preserve">Tillægget ydes til alle lærerepå CSV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Tillægget ydes til lærere, der af ledelsen er udpeget til at varetae funktionen som vejleder</t>
        </r>
      </text>
    </comment>
    <comment ref="F14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Tillægget ydes til lærere, der af ledelsen er udpeget til at varetage FVU-undervisning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 shapeId="0" xr:uid="{00000000-0006-0000-0700-000007000000}">
      <text>
        <r>
          <rPr>
            <b/>
            <sz val="9"/>
            <color indexed="81"/>
            <rFont val="Tahoma"/>
            <family val="2"/>
          </rPr>
          <t xml:space="preserve">Tillægget ydes for funktionen som TR. 
Dette tillæg er gældendefor TR hvor der er max. 35 ansatte på læreroverenskomsten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" authorId="0" shapeId="0" xr:uid="{00000000-0006-0000-0700-000008000000}">
      <text>
        <r>
          <rPr>
            <b/>
            <sz val="9"/>
            <color indexed="81"/>
            <rFont val="Tahoma"/>
            <family val="2"/>
          </rPr>
          <t xml:space="preserve">Tillægget ydes for funktionen som TR. 
Dette tillæg er gældendefor TR hvor der er mere end 35 ansatte på læreroverenskomsten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 xr:uid="{00000000-0006-0000-0700-000009000000}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<sst xmlns="http://schemas.openxmlformats.org/spreadsheetml/2006/main" count="100" uniqueCount="68">
  <si>
    <t>Lærere Ny løn</t>
  </si>
  <si>
    <t>Beskæftigelsesgrad (indsæt ugentligt timetal)</t>
  </si>
  <si>
    <t xml:space="preserve">Løntrin </t>
  </si>
  <si>
    <t>Månedsløn</t>
  </si>
  <si>
    <t>Funktions- og kvalifikationsløn: Tast 1 i det gule felt, hvis omfattet:</t>
  </si>
  <si>
    <t>Grundbeløb</t>
  </si>
  <si>
    <t>Lærere OK ansatte anc. Løn</t>
  </si>
  <si>
    <t>Pr. måned</t>
  </si>
  <si>
    <t xml:space="preserve">Navn: </t>
  </si>
  <si>
    <t>Måned</t>
  </si>
  <si>
    <t>Vejledning til regneark, lønberegning.</t>
  </si>
  <si>
    <t>Find det relevante ark i regnearket</t>
  </si>
  <si>
    <t>Der kan kun indtastes i de gule felter!</t>
  </si>
  <si>
    <t>Forhåndsaftalt funktions- og kvalifikationsløn indtastes med 1 ud for funktionen (kvalifikationen)</t>
  </si>
  <si>
    <t>Ved delt funktion anvendes decimaltal.</t>
  </si>
  <si>
    <t>Bemærk: Der kan fremkomme øreafvigelser p.g.a. afrunding.</t>
  </si>
  <si>
    <t>Kommentarer eller rettelser er velkomne, kontakt Bo Tryggedsson, Odense Lærerforening.</t>
  </si>
  <si>
    <t>Beskæftigelsesgrad indtastes med ugentligt timetal (fremgår af lønsedlen)</t>
  </si>
  <si>
    <t>Reguleringsfaktor:</t>
  </si>
  <si>
    <t>Grundlønstillæg - lærer</t>
  </si>
  <si>
    <t>Stillingstillæg - lærer</t>
  </si>
  <si>
    <t>Anciennitetstillæg</t>
  </si>
  <si>
    <t xml:space="preserve">Funktions- og kvalifikationsløn: </t>
  </si>
  <si>
    <t>Anciennitetstillæg - lærer</t>
  </si>
  <si>
    <t>Fast løn i alt</t>
  </si>
  <si>
    <t>Grundløn fremkommer automatisk, tillæg for anciennitet skal indtastes med 1 ved relevant anciennitetstillæg (fremgår af lønsedlen)</t>
  </si>
  <si>
    <t>Der kan evt. indtastes navn på disse tillæg.</t>
  </si>
  <si>
    <t xml:space="preserve">Satser pr. </t>
  </si>
  <si>
    <t>Månedligt beløb pr.</t>
  </si>
  <si>
    <t>Lønberegning niveau</t>
  </si>
  <si>
    <t xml:space="preserve">Lønberegning niveau </t>
  </si>
  <si>
    <t>Medlemmer ansat andre steder kan få hjælp til at kontrollere deres lønsedler i Odense Lærerforening</t>
  </si>
  <si>
    <t>Timetallet fremgår af opgaveoversigten</t>
  </si>
  <si>
    <t>AMR funktion</t>
  </si>
  <si>
    <t>Pæd. Diplomudd./Masterudd.</t>
  </si>
  <si>
    <t xml:space="preserve">Undervisnings- og specialundervisningstillæg m.m. </t>
  </si>
  <si>
    <t>Lærere på grundløn</t>
  </si>
  <si>
    <t>Arbejdstidsbestemte tillæg udbetales konkret og fremgår ikke af lønberegneren</t>
  </si>
  <si>
    <t>Månedslønnen fremkommer automatisk og er sammenlignelig med lønsedlen</t>
  </si>
  <si>
    <t>Regnearket anvendes til kontrol af lønsedler . Man skal bruge sin lønseddel og opgaveoversigten</t>
  </si>
  <si>
    <t>43 - 44</t>
  </si>
  <si>
    <t>36 - 37</t>
  </si>
  <si>
    <t>31 - 35</t>
  </si>
  <si>
    <t>31 - 40</t>
  </si>
  <si>
    <t>28 - 33</t>
  </si>
  <si>
    <t>31 - 32</t>
  </si>
  <si>
    <t>28 . 31</t>
  </si>
  <si>
    <t>Grundløn trin 31</t>
  </si>
  <si>
    <t>Anciennitetstillæg (trin 31-35)</t>
  </si>
  <si>
    <t>Anciennitetstillæg (trin 31-40)</t>
  </si>
  <si>
    <t>Grundløn trin 43</t>
  </si>
  <si>
    <t>Navn:</t>
  </si>
  <si>
    <t>28-37</t>
  </si>
  <si>
    <t>TR uden forhandlingskompetence</t>
  </si>
  <si>
    <t>TR uden forhandlingskompetence &gt; 35</t>
  </si>
  <si>
    <t>Regnearket kan anvendes af lærere på CSV Odense-Vestfyn-Brangstrup</t>
  </si>
  <si>
    <t>(Lærere Ny Løn, Lærere OK ansatte anc. Løn)</t>
  </si>
  <si>
    <t>CSV-tillæg fremgår automatisk</t>
  </si>
  <si>
    <t>Lønaftaler, der ikke er nævnt i regnearket indtastes med det månedlige beløb, der fremgår af lønsedlen.</t>
  </si>
  <si>
    <t>Undervisningstillæg indtastes med det årlige undervisningstimetal</t>
  </si>
  <si>
    <t>CSV-tillæg</t>
  </si>
  <si>
    <t>Specialundervisning for voksne</t>
  </si>
  <si>
    <t>Vejlederfunktion</t>
  </si>
  <si>
    <t>FVU-undervisning</t>
  </si>
  <si>
    <t>uv-tillæg &gt; 680</t>
  </si>
  <si>
    <t>Undervisningstimetal</t>
  </si>
  <si>
    <t>Andre tillæg. Indtast beløb fra lønseddel</t>
  </si>
  <si>
    <t>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</si>
</sst>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0.0000"/>
    <numFmt numFmtId="167" formatCode="#,##0.000000\ _k_r_.;\-#,##0.000000\ _k_r_.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14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4" fillId="0" borderId="0" xfId="0" applyFont="1"/>
    <xf numFmtId="164" fontId="0" fillId="0" borderId="0" xfId="0" applyNumberFormat="1"/>
    <xf numFmtId="165" fontId="0" fillId="0" borderId="0" xfId="1" applyNumberFormat="1" applyFont="1"/>
    <xf numFmtId="0" fontId="0" fillId="2" borderId="1" xfId="0" applyFill="1" applyBorder="1" applyProtection="1">
      <protection locked="0"/>
    </xf>
    <xf numFmtId="0" fontId="0" fillId="0" borderId="0" xfId="0" applyProtection="1"/>
    <xf numFmtId="0" fontId="4" fillId="0" borderId="0" xfId="0" applyFont="1" applyProtection="1"/>
    <xf numFmtId="164" fontId="0" fillId="0" borderId="0" xfId="0" applyNumberFormat="1" applyProtection="1"/>
    <xf numFmtId="164" fontId="4" fillId="0" borderId="0" xfId="0" applyNumberFormat="1" applyFont="1" applyProtection="1"/>
    <xf numFmtId="4" fontId="5" fillId="0" borderId="0" xfId="0" applyNumberFormat="1" applyFont="1" applyFill="1" applyBorder="1" applyAlignment="1" applyProtection="1">
      <protection hidden="1"/>
    </xf>
    <xf numFmtId="0" fontId="4" fillId="0" borderId="0" xfId="0" applyFont="1" applyAlignment="1" applyProtection="1">
      <alignment horizontal="right"/>
    </xf>
    <xf numFmtId="0" fontId="4" fillId="3" borderId="0" xfId="0" applyFont="1" applyFill="1" applyProtection="1"/>
    <xf numFmtId="164" fontId="4" fillId="3" borderId="1" xfId="0" applyNumberFormat="1" applyFont="1" applyFill="1" applyBorder="1" applyProtection="1"/>
    <xf numFmtId="0" fontId="6" fillId="0" borderId="0" xfId="0" applyFont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164" fontId="0" fillId="0" borderId="0" xfId="1" applyFont="1" applyProtection="1"/>
    <xf numFmtId="164" fontId="4" fillId="2" borderId="1" xfId="1" applyFont="1" applyFill="1" applyBorder="1" applyProtection="1">
      <protection locked="0"/>
    </xf>
    <xf numFmtId="49" fontId="0" fillId="0" borderId="0" xfId="0" applyNumberFormat="1"/>
    <xf numFmtId="49" fontId="7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164" fontId="4" fillId="0" borderId="0" xfId="1" applyNumberFormat="1" applyFont="1" applyProtection="1"/>
    <xf numFmtId="4" fontId="0" fillId="0" borderId="0" xfId="0" applyNumberFormat="1" applyBorder="1" applyAlignment="1">
      <alignment horizontal="center"/>
    </xf>
    <xf numFmtId="164" fontId="0" fillId="0" borderId="0" xfId="1" applyNumberFormat="1" applyFont="1" applyProtection="1"/>
    <xf numFmtId="164" fontId="0" fillId="0" borderId="0" xfId="1" applyFont="1"/>
    <xf numFmtId="0" fontId="3" fillId="0" borderId="0" xfId="0" applyFont="1"/>
    <xf numFmtId="0" fontId="11" fillId="0" borderId="0" xfId="0" applyFont="1"/>
    <xf numFmtId="0" fontId="3" fillId="0" borderId="0" xfId="0" applyFont="1" applyProtection="1"/>
    <xf numFmtId="0" fontId="3" fillId="0" borderId="0" xfId="0" applyFont="1" applyFill="1" applyBorder="1" applyProtection="1"/>
    <xf numFmtId="4" fontId="3" fillId="0" borderId="0" xfId="0" applyNumberFormat="1" applyFont="1" applyBorder="1" applyAlignment="1">
      <alignment horizontal="center"/>
    </xf>
    <xf numFmtId="4" fontId="0" fillId="0" borderId="0" xfId="0" applyNumberFormat="1"/>
    <xf numFmtId="0" fontId="3" fillId="2" borderId="1" xfId="0" applyFont="1" applyFill="1" applyBorder="1" applyProtection="1">
      <protection locked="0"/>
    </xf>
    <xf numFmtId="164" fontId="11" fillId="0" borderId="0" xfId="0" applyNumberFormat="1" applyFont="1"/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vertical="top"/>
    </xf>
    <xf numFmtId="0" fontId="3" fillId="2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center"/>
    </xf>
    <xf numFmtId="164" fontId="0" fillId="0" borderId="0" xfId="1" applyNumberFormat="1" applyFont="1"/>
    <xf numFmtId="49" fontId="3" fillId="0" borderId="0" xfId="0" applyNumberFormat="1" applyFont="1"/>
    <xf numFmtId="166" fontId="0" fillId="0" borderId="0" xfId="0" applyNumberFormat="1"/>
    <xf numFmtId="167" fontId="0" fillId="0" borderId="0" xfId="0" applyNumberFormat="1"/>
    <xf numFmtId="164" fontId="15" fillId="0" borderId="0" xfId="1" applyFont="1"/>
    <xf numFmtId="164" fontId="15" fillId="0" borderId="2" xfId="1" applyFont="1" applyBorder="1"/>
    <xf numFmtId="0" fontId="0" fillId="0" borderId="0" xfId="0" applyAlignment="1">
      <alignment horizontal="center"/>
    </xf>
    <xf numFmtId="0" fontId="3" fillId="0" borderId="0" xfId="0" applyFont="1" applyFill="1" applyBorder="1"/>
    <xf numFmtId="0" fontId="6" fillId="0" borderId="0" xfId="0" applyFont="1" applyAlignment="1" applyProtection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">
    <cellStyle name="K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5"/>
  <dimension ref="A1:A33"/>
  <sheetViews>
    <sheetView zoomScaleNormal="100" zoomScaleSheetLayoutView="100" workbookViewId="0">
      <selection activeCell="A47" sqref="A47"/>
    </sheetView>
  </sheetViews>
  <sheetFormatPr defaultRowHeight="12.75" x14ac:dyDescent="0.2"/>
  <cols>
    <col min="1" max="1" width="127.28515625" bestFit="1" customWidth="1"/>
    <col min="2" max="2" width="6.7109375" customWidth="1"/>
    <col min="3" max="4" width="11.42578125" customWidth="1"/>
  </cols>
  <sheetData>
    <row r="1" spans="1:1" ht="30" customHeight="1" x14ac:dyDescent="0.2">
      <c r="A1" s="18" t="s">
        <v>10</v>
      </c>
    </row>
    <row r="2" spans="1:1" x14ac:dyDescent="0.2">
      <c r="A2" s="19"/>
    </row>
    <row r="3" spans="1:1" x14ac:dyDescent="0.2">
      <c r="A3" s="17" t="s">
        <v>39</v>
      </c>
    </row>
    <row r="4" spans="1:1" x14ac:dyDescent="0.2">
      <c r="A4" s="42" t="s">
        <v>55</v>
      </c>
    </row>
    <row r="5" spans="1:1" x14ac:dyDescent="0.2">
      <c r="A5" s="17" t="s">
        <v>31</v>
      </c>
    </row>
    <row r="6" spans="1:1" x14ac:dyDescent="0.2">
      <c r="A6" s="17"/>
    </row>
    <row r="7" spans="1:1" x14ac:dyDescent="0.2">
      <c r="A7" s="17"/>
    </row>
    <row r="8" spans="1:1" ht="12.75" customHeight="1" x14ac:dyDescent="0.2">
      <c r="A8" s="20" t="s">
        <v>11</v>
      </c>
    </row>
    <row r="9" spans="1:1" ht="12.75" customHeight="1" x14ac:dyDescent="0.2">
      <c r="A9" s="19" t="s">
        <v>56</v>
      </c>
    </row>
    <row r="10" spans="1:1" ht="12.75" customHeight="1" x14ac:dyDescent="0.2">
      <c r="A10" s="19"/>
    </row>
    <row r="11" spans="1:1" x14ac:dyDescent="0.2">
      <c r="A11" s="19"/>
    </row>
    <row r="12" spans="1:1" x14ac:dyDescent="0.2">
      <c r="A12" s="19"/>
    </row>
    <row r="13" spans="1:1" x14ac:dyDescent="0.2">
      <c r="A13" s="20" t="s">
        <v>12</v>
      </c>
    </row>
    <row r="14" spans="1:1" x14ac:dyDescent="0.2">
      <c r="A14" s="19"/>
    </row>
    <row r="15" spans="1:1" x14ac:dyDescent="0.2">
      <c r="A15" s="21" t="s">
        <v>17</v>
      </c>
    </row>
    <row r="16" spans="1:1" x14ac:dyDescent="0.2">
      <c r="A16" s="35" t="s">
        <v>25</v>
      </c>
    </row>
    <row r="17" spans="1:1" x14ac:dyDescent="0.2">
      <c r="A17" s="21" t="s">
        <v>13</v>
      </c>
    </row>
    <row r="18" spans="1:1" x14ac:dyDescent="0.2">
      <c r="A18" s="21" t="s">
        <v>14</v>
      </c>
    </row>
    <row r="19" spans="1:1" x14ac:dyDescent="0.2">
      <c r="A19" s="35" t="s">
        <v>57</v>
      </c>
    </row>
    <row r="20" spans="1:1" x14ac:dyDescent="0.2">
      <c r="A20" s="19"/>
    </row>
    <row r="21" spans="1:1" x14ac:dyDescent="0.2">
      <c r="A21" s="35" t="s">
        <v>58</v>
      </c>
    </row>
    <row r="22" spans="1:1" x14ac:dyDescent="0.2">
      <c r="A22" s="35" t="s">
        <v>26</v>
      </c>
    </row>
    <row r="23" spans="1:1" x14ac:dyDescent="0.2">
      <c r="A23" s="19"/>
    </row>
    <row r="24" spans="1:1" x14ac:dyDescent="0.2">
      <c r="A24" s="35" t="s">
        <v>59</v>
      </c>
    </row>
    <row r="25" spans="1:1" x14ac:dyDescent="0.2">
      <c r="A25" s="35" t="s">
        <v>32</v>
      </c>
    </row>
    <row r="26" spans="1:1" x14ac:dyDescent="0.2">
      <c r="A26" s="19"/>
    </row>
    <row r="27" spans="1:1" x14ac:dyDescent="0.2">
      <c r="A27" s="35" t="s">
        <v>38</v>
      </c>
    </row>
    <row r="29" spans="1:1" x14ac:dyDescent="0.2">
      <c r="A29" t="s">
        <v>15</v>
      </c>
    </row>
    <row r="31" spans="1:1" x14ac:dyDescent="0.2">
      <c r="A31" s="26" t="s">
        <v>37</v>
      </c>
    </row>
    <row r="33" spans="1:1" x14ac:dyDescent="0.2">
      <c r="A33" t="s">
        <v>16</v>
      </c>
    </row>
  </sheetData>
  <sheetProtection algorithmName="SHA-512" hashValue="tfEZ890G/XfuKpVEf0YrzxtYOWxmQzOoRyBveWszX/3zYqIA8jvAX+O+kuYfR3tvXUIgrbFHVEF7EYfWmSOPIw==" saltValue="pehl/FM8dtHVZIzy1VSysA==" spinCount="100000" sheet="1" objects="1" scenarios="1"/>
  <phoneticPr fontId="10" type="noConversion"/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I48"/>
  <sheetViews>
    <sheetView zoomScaleNormal="100" zoomScaleSheetLayoutView="100" workbookViewId="0">
      <selection activeCell="B26" sqref="B26"/>
    </sheetView>
  </sheetViews>
  <sheetFormatPr defaultRowHeight="12.75" x14ac:dyDescent="0.2"/>
  <cols>
    <col min="1" max="1" width="65.42578125" customWidth="1"/>
    <col min="2" max="2" width="7.85546875" customWidth="1"/>
    <col min="3" max="3" width="13.42578125" customWidth="1"/>
  </cols>
  <sheetData>
    <row r="1" spans="1:4" x14ac:dyDescent="0.2">
      <c r="A1" s="50" t="s">
        <v>29</v>
      </c>
      <c r="B1" s="50"/>
      <c r="C1" s="40" t="str">
        <f>satser!F1</f>
        <v>01.04.2022</v>
      </c>
    </row>
    <row r="2" spans="1:4" x14ac:dyDescent="0.2">
      <c r="A2" s="49" t="s">
        <v>0</v>
      </c>
      <c r="B2" s="49"/>
      <c r="C2" s="49"/>
    </row>
    <row r="3" spans="1:4" x14ac:dyDescent="0.2">
      <c r="A3" s="49"/>
      <c r="B3" s="49"/>
      <c r="C3" s="49"/>
    </row>
    <row r="4" spans="1:4" ht="12.75" customHeight="1" x14ac:dyDescent="0.35">
      <c r="A4" s="13"/>
      <c r="B4" s="13"/>
      <c r="C4" s="13"/>
    </row>
    <row r="5" spans="1:4" x14ac:dyDescent="0.2">
      <c r="A5" s="14" t="s">
        <v>51</v>
      </c>
      <c r="B5" s="5"/>
      <c r="C5" s="5"/>
    </row>
    <row r="6" spans="1:4" x14ac:dyDescent="0.2">
      <c r="A6" s="36" t="s">
        <v>9</v>
      </c>
      <c r="B6" s="5"/>
      <c r="C6" s="5"/>
    </row>
    <row r="7" spans="1:4" x14ac:dyDescent="0.2">
      <c r="A7" s="5"/>
      <c r="B7" s="5"/>
      <c r="C7" s="5"/>
    </row>
    <row r="8" spans="1:4" x14ac:dyDescent="0.2">
      <c r="A8" s="6" t="s">
        <v>1</v>
      </c>
      <c r="B8" s="4">
        <v>37</v>
      </c>
      <c r="C8" s="5"/>
    </row>
    <row r="9" spans="1:4" x14ac:dyDescent="0.2">
      <c r="A9" s="5"/>
      <c r="B9" s="5"/>
      <c r="C9" s="10" t="s">
        <v>3</v>
      </c>
    </row>
    <row r="10" spans="1:4" x14ac:dyDescent="0.2">
      <c r="A10" s="6" t="s">
        <v>47</v>
      </c>
      <c r="B10" s="5">
        <v>31</v>
      </c>
      <c r="C10" s="22">
        <f>satser!B11*B8/37</f>
        <v>29308.25</v>
      </c>
    </row>
    <row r="11" spans="1:4" x14ac:dyDescent="0.2">
      <c r="A11" s="6" t="s">
        <v>19</v>
      </c>
      <c r="B11" s="5"/>
      <c r="C11" s="24">
        <f>IF(B14=1,"",satser!I3*B8/37)</f>
        <v>364.23325</v>
      </c>
    </row>
    <row r="12" spans="1:4" x14ac:dyDescent="0.2">
      <c r="A12" s="6" t="s">
        <v>36</v>
      </c>
      <c r="B12" s="32"/>
      <c r="C12" s="15" t="str">
        <f>IF((B12+B13+B14)&gt;1,"Fejl: kun et tillæg",IF(B12=1,satser!D12*B8/37,""))</f>
        <v/>
      </c>
      <c r="D12" s="31"/>
    </row>
    <row r="13" spans="1:4" x14ac:dyDescent="0.2">
      <c r="A13" s="6" t="s">
        <v>48</v>
      </c>
      <c r="B13" s="4"/>
      <c r="C13" s="15" t="str">
        <f>IF((B12+B13+B14)&gt;1,"Fejl: kun et tillæg",IF(B13=1,satser!D15*B8/37,""))</f>
        <v/>
      </c>
    </row>
    <row r="14" spans="1:4" x14ac:dyDescent="0.2">
      <c r="A14" s="6" t="s">
        <v>49</v>
      </c>
      <c r="B14" s="4"/>
      <c r="C14" s="15" t="str">
        <f>IF((B12+B13+B14)&gt;1,"Fejl: kun et tillæg",IF(B14=1,satser!D20*B8/37,""))</f>
        <v/>
      </c>
    </row>
    <row r="15" spans="1:4" x14ac:dyDescent="0.2">
      <c r="A15" s="6" t="s">
        <v>23</v>
      </c>
      <c r="B15" s="4"/>
      <c r="C15" s="24" t="str">
        <f>IF(AND(B15=1,B14=1),satser!I4*B8/37,"")</f>
        <v/>
      </c>
    </row>
    <row r="16" spans="1:4" x14ac:dyDescent="0.2">
      <c r="A16" s="1" t="s">
        <v>61</v>
      </c>
      <c r="B16" s="5"/>
      <c r="C16" s="24">
        <f>satser!I8*B8/37</f>
        <v>3435.9336583333334</v>
      </c>
    </row>
    <row r="17" spans="1:9" x14ac:dyDescent="0.2">
      <c r="A17" s="5"/>
      <c r="B17" s="5"/>
      <c r="C17" s="6"/>
    </row>
    <row r="18" spans="1:9" x14ac:dyDescent="0.2">
      <c r="A18" s="6" t="s">
        <v>4</v>
      </c>
      <c r="B18" s="5"/>
      <c r="C18" s="6"/>
    </row>
    <row r="19" spans="1:9" x14ac:dyDescent="0.2">
      <c r="A19" s="26" t="s">
        <v>60</v>
      </c>
      <c r="B19" s="5"/>
      <c r="C19" s="7">
        <f>satser!H12</f>
        <v>971.29</v>
      </c>
    </row>
    <row r="20" spans="1:9" x14ac:dyDescent="0.2">
      <c r="A20" s="26" t="s">
        <v>62</v>
      </c>
      <c r="B20" s="4"/>
      <c r="C20" s="15" t="str">
        <f>(IF(B20&gt;1,"Fejl:kun et tillæg",IF(B20&gt;0,B20*satser!H13*B8/37,"")))</f>
        <v/>
      </c>
    </row>
    <row r="21" spans="1:9" x14ac:dyDescent="0.2">
      <c r="A21" s="26" t="s">
        <v>63</v>
      </c>
      <c r="B21" s="4"/>
      <c r="C21" s="15" t="str">
        <f>(IF(B21&gt;1,"Fejl:kun et tillæg",IF(B21&gt;0,B21*satser!H14*B8/37,"")))</f>
        <v/>
      </c>
    </row>
    <row r="22" spans="1:9" x14ac:dyDescent="0.2">
      <c r="A22" s="26" t="s">
        <v>53</v>
      </c>
      <c r="B22" s="4"/>
      <c r="C22" s="15" t="str">
        <f>(IF(B22&gt;1,"Fejl:kun et tillæg",IF(B22&gt;0,B22*satser!H15,"")))</f>
        <v/>
      </c>
    </row>
    <row r="23" spans="1:9" x14ac:dyDescent="0.2">
      <c r="A23" s="26" t="s">
        <v>54</v>
      </c>
      <c r="B23" s="32"/>
      <c r="C23" s="15" t="str">
        <f>(IF(B23&gt;1,"Fejl:kun et tillæg",IF(B23&gt;0,B23*satser!H16,"")))</f>
        <v/>
      </c>
      <c r="I23" s="5"/>
    </row>
    <row r="24" spans="1:9" x14ac:dyDescent="0.2">
      <c r="A24" s="26" t="s">
        <v>33</v>
      </c>
      <c r="B24" s="4"/>
      <c r="C24" s="15" t="str">
        <f>(IF(B24&gt;1,"Fejl:kun et tillæg",IF(B24&gt;0,B24*satser!H17,"")))</f>
        <v/>
      </c>
    </row>
    <row r="25" spans="1:9" x14ac:dyDescent="0.2">
      <c r="C25" s="15" t="str">
        <f>(IF(B24+B25&gt;1,"Fejl:kun et tillæg",IF(B25&gt;0,B25*satser!H16,"")))</f>
        <v/>
      </c>
    </row>
    <row r="26" spans="1:9" x14ac:dyDescent="0.2">
      <c r="A26" s="26" t="s">
        <v>34</v>
      </c>
      <c r="B26" s="4"/>
      <c r="C26" s="15" t="str">
        <f>(IF(B26&gt;1,"Fejl:kun et tillæg",IF(B26&gt;0,B26*satser!H19*B8/37,"")))</f>
        <v/>
      </c>
    </row>
    <row r="27" spans="1:9" x14ac:dyDescent="0.2">
      <c r="A27" s="26"/>
      <c r="C27" s="15"/>
    </row>
    <row r="28" spans="1:9" x14ac:dyDescent="0.2">
      <c r="A28" s="1" t="s">
        <v>35</v>
      </c>
    </row>
    <row r="29" spans="1:9" x14ac:dyDescent="0.2">
      <c r="A29" s="48" t="s">
        <v>65</v>
      </c>
      <c r="B29" s="4"/>
    </row>
    <row r="30" spans="1:9" x14ac:dyDescent="0.2">
      <c r="A30" s="26" t="s">
        <v>64</v>
      </c>
      <c r="B30" s="43">
        <f>(IF((B29/B8*37)&gt;680,((B29/B8*37)-680)*B8/37,0))/12</f>
        <v>0</v>
      </c>
      <c r="C30" s="8" t="str">
        <f>IF(B30&gt;0,B30*satser!H23,"")</f>
        <v/>
      </c>
    </row>
    <row r="32" spans="1:9" x14ac:dyDescent="0.2">
      <c r="A32" s="6" t="s">
        <v>66</v>
      </c>
      <c r="B32" s="5"/>
      <c r="C32" s="6"/>
    </row>
    <row r="33" spans="1:3" x14ac:dyDescent="0.2">
      <c r="A33" s="16"/>
      <c r="B33" s="5"/>
      <c r="C33" s="16"/>
    </row>
    <row r="34" spans="1:3" x14ac:dyDescent="0.2">
      <c r="A34" s="16"/>
      <c r="B34" s="5"/>
      <c r="C34" s="16"/>
    </row>
    <row r="35" spans="1:3" x14ac:dyDescent="0.2">
      <c r="A35" s="16"/>
      <c r="B35" s="5"/>
      <c r="C35" s="16"/>
    </row>
    <row r="36" spans="1:3" x14ac:dyDescent="0.2">
      <c r="A36" s="16"/>
      <c r="B36" s="5"/>
      <c r="C36" s="16"/>
    </row>
    <row r="37" spans="1:3" x14ac:dyDescent="0.2">
      <c r="A37" s="16"/>
      <c r="B37" s="5"/>
      <c r="C37" s="16"/>
    </row>
    <row r="38" spans="1:3" x14ac:dyDescent="0.2">
      <c r="A38" s="5"/>
      <c r="B38" s="5"/>
      <c r="C38" s="5"/>
    </row>
    <row r="39" spans="1:3" x14ac:dyDescent="0.2">
      <c r="A39" s="11" t="s">
        <v>24</v>
      </c>
      <c r="B39" s="11"/>
      <c r="C39" s="12">
        <f>SUM(C10:C38)</f>
        <v>34079.706908333334</v>
      </c>
    </row>
    <row r="42" spans="1:3" x14ac:dyDescent="0.2">
      <c r="A42" s="1"/>
      <c r="B42" s="1"/>
      <c r="C42" s="1"/>
    </row>
    <row r="43" spans="1:3" x14ac:dyDescent="0.2">
      <c r="A43" s="1"/>
      <c r="B43" s="1"/>
      <c r="C43" s="1"/>
    </row>
    <row r="44" spans="1:3" x14ac:dyDescent="0.2">
      <c r="A44" s="1"/>
      <c r="B44" s="1"/>
      <c r="C44" s="1"/>
    </row>
    <row r="45" spans="1:3" x14ac:dyDescent="0.2">
      <c r="A45" s="1"/>
      <c r="B45" s="1"/>
      <c r="C45" s="1"/>
    </row>
    <row r="46" spans="1:3" x14ac:dyDescent="0.2">
      <c r="A46" s="1"/>
      <c r="B46" s="1"/>
      <c r="C46" s="1"/>
    </row>
    <row r="47" spans="1:3" x14ac:dyDescent="0.2">
      <c r="A47" s="1"/>
      <c r="B47" s="1"/>
      <c r="C47" s="1"/>
    </row>
    <row r="48" spans="1:3" x14ac:dyDescent="0.2">
      <c r="A48" s="1"/>
      <c r="B48" s="1"/>
      <c r="C48" s="1"/>
    </row>
  </sheetData>
  <sheetProtection algorithmName="SHA-512" hashValue="ZHmRXVcXKBtWy52gn/i0q8PBe3WX043aehomt+gIQtAvZCeclVEWQdE710QUK1mJL3DDH1+ft4ZDrK/pPz853w==" saltValue="laPf9+khtEGsxOx/utXo9w==" spinCount="100000" sheet="1" objects="1" scenarios="1"/>
  <mergeCells count="2">
    <mergeCell ref="A2:C3"/>
    <mergeCell ref="A1:B1"/>
  </mergeCells>
  <phoneticPr fontId="10" type="noConversion"/>
  <pageMargins left="0.78740157480314965" right="0.78740157480314965" top="0.47244094488188981" bottom="0.98425196850393704" header="0" footer="0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6"/>
  <dimension ref="A1:D36"/>
  <sheetViews>
    <sheetView zoomScaleNormal="100" zoomScaleSheetLayoutView="100" workbookViewId="0">
      <selection activeCell="C23" sqref="C23"/>
    </sheetView>
  </sheetViews>
  <sheetFormatPr defaultRowHeight="12.75" x14ac:dyDescent="0.2"/>
  <cols>
    <col min="1" max="1" width="65.42578125" customWidth="1"/>
    <col min="2" max="2" width="7.85546875" customWidth="1"/>
    <col min="3" max="3" width="13.85546875" customWidth="1"/>
  </cols>
  <sheetData>
    <row r="1" spans="1:4" x14ac:dyDescent="0.2">
      <c r="A1" s="50" t="s">
        <v>30</v>
      </c>
      <c r="B1" s="50"/>
      <c r="C1" s="40" t="str">
        <f>satser!F1</f>
        <v>01.04.2022</v>
      </c>
    </row>
    <row r="2" spans="1:4" x14ac:dyDescent="0.2">
      <c r="A2" s="49" t="s">
        <v>6</v>
      </c>
      <c r="B2" s="49"/>
      <c r="C2" s="49"/>
    </row>
    <row r="3" spans="1:4" x14ac:dyDescent="0.2">
      <c r="A3" s="49"/>
      <c r="B3" s="49"/>
      <c r="C3" s="49"/>
    </row>
    <row r="4" spans="1:4" ht="12.75" customHeight="1" x14ac:dyDescent="0.35">
      <c r="A4" s="13"/>
      <c r="B4" s="13"/>
      <c r="C4" s="13"/>
    </row>
    <row r="5" spans="1:4" x14ac:dyDescent="0.2">
      <c r="A5" s="36" t="s">
        <v>8</v>
      </c>
      <c r="B5" s="5"/>
      <c r="C5" s="5"/>
    </row>
    <row r="6" spans="1:4" x14ac:dyDescent="0.2">
      <c r="A6" s="36" t="s">
        <v>9</v>
      </c>
      <c r="B6" s="5"/>
      <c r="C6" s="5"/>
    </row>
    <row r="7" spans="1:4" x14ac:dyDescent="0.2">
      <c r="A7" s="5"/>
      <c r="B7" s="5"/>
      <c r="C7" s="5"/>
    </row>
    <row r="8" spans="1:4" x14ac:dyDescent="0.2">
      <c r="A8" s="6" t="s">
        <v>1</v>
      </c>
      <c r="B8" s="4">
        <v>37</v>
      </c>
      <c r="C8" s="5"/>
    </row>
    <row r="10" spans="1:4" x14ac:dyDescent="0.2">
      <c r="A10" s="5"/>
      <c r="B10" s="5"/>
      <c r="C10" s="10" t="s">
        <v>3</v>
      </c>
    </row>
    <row r="11" spans="1:4" x14ac:dyDescent="0.2">
      <c r="A11" s="6" t="s">
        <v>50</v>
      </c>
      <c r="B11" s="5">
        <v>43</v>
      </c>
      <c r="C11" s="22">
        <f>satser!B23*B8/37</f>
        <v>35919.5</v>
      </c>
    </row>
    <row r="12" spans="1:4" x14ac:dyDescent="0.2">
      <c r="A12" s="6" t="s">
        <v>20</v>
      </c>
      <c r="B12" s="5"/>
      <c r="C12" s="7">
        <f>satser!I5*B8/37</f>
        <v>1578.3440833333334</v>
      </c>
      <c r="D12" s="31"/>
    </row>
    <row r="13" spans="1:4" x14ac:dyDescent="0.2">
      <c r="A13" s="1" t="s">
        <v>61</v>
      </c>
      <c r="B13" s="5"/>
      <c r="C13" s="24">
        <f>satser!I8</f>
        <v>3435.9336583333334</v>
      </c>
    </row>
    <row r="14" spans="1:4" x14ac:dyDescent="0.2">
      <c r="A14" s="6"/>
      <c r="B14" s="15"/>
      <c r="C14" s="15"/>
    </row>
    <row r="15" spans="1:4" x14ac:dyDescent="0.2">
      <c r="A15" s="6" t="s">
        <v>4</v>
      </c>
      <c r="B15" s="5"/>
      <c r="C15" s="6"/>
    </row>
    <row r="16" spans="1:4" x14ac:dyDescent="0.2">
      <c r="A16" s="26" t="s">
        <v>60</v>
      </c>
      <c r="B16" s="5"/>
      <c r="C16" s="7">
        <f>satser!H12</f>
        <v>971.29</v>
      </c>
    </row>
    <row r="17" spans="1:3" x14ac:dyDescent="0.2">
      <c r="A17" s="26" t="s">
        <v>62</v>
      </c>
      <c r="B17" s="4"/>
      <c r="C17" s="15" t="str">
        <f>(IF(B17&gt;1,"Fejl:kun et tillæg",IF(B17&gt;0,B17*satser!H13*B8/37,"")))</f>
        <v/>
      </c>
    </row>
    <row r="18" spans="1:3" x14ac:dyDescent="0.2">
      <c r="A18" s="26" t="s">
        <v>63</v>
      </c>
      <c r="B18" s="4"/>
      <c r="C18" s="15" t="str">
        <f>(IF(B18&gt;1,"Fejl:kun et tillæg",IF(B18&gt;0,B18*satser!H14*B8/37,"")))</f>
        <v/>
      </c>
    </row>
    <row r="19" spans="1:3" x14ac:dyDescent="0.2">
      <c r="A19" s="26" t="s">
        <v>53</v>
      </c>
      <c r="B19" s="4"/>
      <c r="C19" s="15" t="str">
        <f>(IF(B19&gt;1,"Fejl:kun et tillæg",IF(B19&gt;0,B19*satser!H15,"")))</f>
        <v/>
      </c>
    </row>
    <row r="20" spans="1:3" x14ac:dyDescent="0.2">
      <c r="A20" s="26" t="s">
        <v>54</v>
      </c>
      <c r="B20" s="32"/>
      <c r="C20" s="15" t="str">
        <f>(IF(B20&gt;1,"Fejl:kun et tillæg",IF(B20&gt;0,B20*satser!H16,"")))</f>
        <v/>
      </c>
    </row>
    <row r="21" spans="1:3" x14ac:dyDescent="0.2">
      <c r="A21" s="26" t="s">
        <v>33</v>
      </c>
      <c r="B21" s="4"/>
      <c r="C21" s="15" t="str">
        <f>(IF(B21&gt;1,"Fejl:kun et tillæg",IF(B21&gt;0,B21*satser!H17,"")))</f>
        <v/>
      </c>
    </row>
    <row r="22" spans="1:3" x14ac:dyDescent="0.2">
      <c r="C22" s="15" t="str">
        <f>(IF(B21+B22&gt;1,"Fejl:kun et tillæg",IF(B22&gt;0,B22*satser!H16,"")))</f>
        <v/>
      </c>
    </row>
    <row r="23" spans="1:3" x14ac:dyDescent="0.2">
      <c r="A23" s="26" t="s">
        <v>34</v>
      </c>
      <c r="B23" s="4"/>
      <c r="C23" s="15" t="str">
        <f>(IF(B23&gt;1,"Fejl:kun et tillæg",IF(B23&gt;0,B23*satser!H19*B8/37,"")))</f>
        <v/>
      </c>
    </row>
    <row r="24" spans="1:3" x14ac:dyDescent="0.2">
      <c r="A24" s="26"/>
      <c r="C24" s="15"/>
    </row>
    <row r="25" spans="1:3" x14ac:dyDescent="0.2">
      <c r="A25" s="1" t="s">
        <v>35</v>
      </c>
    </row>
    <row r="26" spans="1:3" x14ac:dyDescent="0.2">
      <c r="A26" s="48" t="s">
        <v>65</v>
      </c>
      <c r="B26" s="4"/>
    </row>
    <row r="27" spans="1:3" x14ac:dyDescent="0.2">
      <c r="A27" s="26" t="s">
        <v>64</v>
      </c>
      <c r="B27" s="43">
        <f>(IF((B26/B8*37)&gt;680,((B26/B8*37)-680)*B8/37,0))/12</f>
        <v>0</v>
      </c>
      <c r="C27" s="8" t="str">
        <f>IF(B27&gt;0,B27*satser!H23,"")</f>
        <v/>
      </c>
    </row>
    <row r="29" spans="1:3" x14ac:dyDescent="0.2">
      <c r="A29" s="6" t="s">
        <v>66</v>
      </c>
      <c r="B29" s="5"/>
      <c r="C29" s="6"/>
    </row>
    <row r="30" spans="1:3" x14ac:dyDescent="0.2">
      <c r="A30" s="16"/>
      <c r="B30" s="5"/>
      <c r="C30" s="16"/>
    </row>
    <row r="31" spans="1:3" x14ac:dyDescent="0.2">
      <c r="A31" s="16"/>
      <c r="B31" s="5"/>
      <c r="C31" s="16"/>
    </row>
    <row r="32" spans="1:3" x14ac:dyDescent="0.2">
      <c r="A32" s="16"/>
      <c r="B32" s="5"/>
      <c r="C32" s="16"/>
    </row>
    <row r="33" spans="1:3" x14ac:dyDescent="0.2">
      <c r="A33" s="16"/>
      <c r="B33" s="5"/>
      <c r="C33" s="16"/>
    </row>
    <row r="34" spans="1:3" x14ac:dyDescent="0.2">
      <c r="A34" s="16"/>
      <c r="B34" s="5"/>
      <c r="C34" s="16"/>
    </row>
    <row r="35" spans="1:3" x14ac:dyDescent="0.2">
      <c r="A35" s="5"/>
      <c r="B35" s="5"/>
      <c r="C35" s="5"/>
    </row>
    <row r="36" spans="1:3" x14ac:dyDescent="0.2">
      <c r="A36" s="11" t="s">
        <v>24</v>
      </c>
      <c r="B36" s="11"/>
      <c r="C36" s="12">
        <f>SUM(C10:C35)</f>
        <v>41905.067741666666</v>
      </c>
    </row>
  </sheetData>
  <sheetProtection algorithmName="SHA-512" hashValue="xElcMkL86xg7zm6jdhkCBHPbUFA87vzK1qBy4qIKuH72F9dwQpdfaZnVPscEl6eJaoExHVFUjG6gjYDx9mLT8w==" saltValue="uPGcTMhcq0Fy6hYDCTgQTw==" spinCount="100000" sheet="1" objects="1" scenarios="1"/>
  <mergeCells count="2">
    <mergeCell ref="A2:C3"/>
    <mergeCell ref="A1:B1"/>
  </mergeCells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75"/>
  <sheetViews>
    <sheetView tabSelected="1" workbookViewId="0">
      <selection activeCell="I1" sqref="F1:I1"/>
    </sheetView>
  </sheetViews>
  <sheetFormatPr defaultRowHeight="12.75" x14ac:dyDescent="0.2"/>
  <cols>
    <col min="1" max="1" width="10.42578125" customWidth="1"/>
    <col min="2" max="2" width="13.28515625" customWidth="1"/>
    <col min="3" max="3" width="11.28515625" bestFit="1" customWidth="1"/>
    <col min="4" max="4" width="13.28515625" customWidth="1"/>
    <col min="5" max="5" width="7.140625" customWidth="1"/>
    <col min="6" max="6" width="54.42578125" customWidth="1"/>
    <col min="7" max="8" width="14.85546875" customWidth="1"/>
    <col min="9" max="9" width="16.85546875" bestFit="1" customWidth="1"/>
    <col min="10" max="10" width="14.85546875" customWidth="1"/>
    <col min="11" max="11" width="13.5703125" customWidth="1"/>
    <col min="12" max="12" width="10.140625" customWidth="1"/>
  </cols>
  <sheetData>
    <row r="1" spans="1:10" ht="18" customHeight="1" x14ac:dyDescent="0.25">
      <c r="A1" s="51" t="s">
        <v>27</v>
      </c>
      <c r="B1" s="51"/>
      <c r="C1" s="51"/>
      <c r="D1" s="51"/>
      <c r="E1" s="51"/>
      <c r="F1" s="37" t="s">
        <v>67</v>
      </c>
      <c r="G1" s="37"/>
      <c r="H1" s="37"/>
      <c r="I1" s="37"/>
      <c r="J1" s="37"/>
    </row>
    <row r="2" spans="1:10" ht="12.75" customHeight="1" x14ac:dyDescent="0.2">
      <c r="G2" s="52" t="s">
        <v>5</v>
      </c>
      <c r="H2" s="52"/>
      <c r="I2" s="39" t="s">
        <v>28</v>
      </c>
      <c r="J2" s="38" t="str">
        <f>F1</f>
        <v>01.04.2022</v>
      </c>
    </row>
    <row r="3" spans="1:10" ht="12.75" customHeight="1" x14ac:dyDescent="0.2">
      <c r="C3" s="53"/>
      <c r="D3" s="53"/>
      <c r="E3" s="23"/>
      <c r="F3" s="1" t="s">
        <v>19</v>
      </c>
      <c r="G3" s="3">
        <v>3000</v>
      </c>
      <c r="I3" s="25">
        <f>G3*C27/12</f>
        <v>364.23325</v>
      </c>
    </row>
    <row r="4" spans="1:10" ht="12.75" customHeight="1" x14ac:dyDescent="0.2">
      <c r="A4" s="26"/>
      <c r="E4" s="23"/>
      <c r="F4" s="1" t="s">
        <v>23</v>
      </c>
      <c r="G4" s="3">
        <v>10000</v>
      </c>
      <c r="H4" s="3"/>
      <c r="I4" s="25">
        <f>G4*C27/12</f>
        <v>1214.1108333333334</v>
      </c>
    </row>
    <row r="5" spans="1:10" ht="12.75" customHeight="1" x14ac:dyDescent="0.2">
      <c r="E5" s="23"/>
      <c r="F5" s="1" t="s">
        <v>20</v>
      </c>
      <c r="G5" s="3"/>
      <c r="H5" s="3">
        <v>13000</v>
      </c>
      <c r="I5" s="25">
        <f>H5*C27/12</f>
        <v>1578.3440833333334</v>
      </c>
    </row>
    <row r="6" spans="1:10" ht="12.75" customHeight="1" x14ac:dyDescent="0.2">
      <c r="E6" s="23"/>
      <c r="F6" s="1"/>
      <c r="G6" s="3"/>
      <c r="H6" s="3"/>
      <c r="I6" s="25"/>
    </row>
    <row r="7" spans="1:10" ht="12.75" customHeight="1" x14ac:dyDescent="0.2">
      <c r="A7" s="1" t="s">
        <v>2</v>
      </c>
      <c r="B7" s="1" t="s">
        <v>7</v>
      </c>
      <c r="C7" s="54" t="s">
        <v>21</v>
      </c>
      <c r="D7" s="54"/>
      <c r="E7" s="23"/>
      <c r="F7" s="1"/>
      <c r="G7" s="3"/>
      <c r="I7" s="25"/>
      <c r="J7" s="3"/>
    </row>
    <row r="8" spans="1:10" ht="12.75" customHeight="1" x14ac:dyDescent="0.25">
      <c r="A8">
        <v>28</v>
      </c>
      <c r="B8" s="45">
        <v>27947.833333333332</v>
      </c>
      <c r="C8" s="23"/>
      <c r="D8" s="23"/>
      <c r="E8" s="23"/>
      <c r="F8" s="1" t="s">
        <v>61</v>
      </c>
      <c r="G8" s="3">
        <v>28300</v>
      </c>
      <c r="H8" s="3"/>
      <c r="I8" s="25">
        <f>G8*C27/12</f>
        <v>3435.9336583333334</v>
      </c>
    </row>
    <row r="9" spans="1:10" ht="12.75" customHeight="1" x14ac:dyDescent="0.25">
      <c r="A9">
        <v>29</v>
      </c>
      <c r="B9" s="45">
        <v>28392.25</v>
      </c>
      <c r="C9" s="23"/>
      <c r="D9" s="23"/>
      <c r="E9" s="23"/>
      <c r="F9" s="1"/>
      <c r="G9" s="3"/>
      <c r="H9" s="3"/>
      <c r="I9" s="25"/>
      <c r="J9" s="25"/>
    </row>
    <row r="10" spans="1:10" ht="12.75" customHeight="1" x14ac:dyDescent="0.25">
      <c r="A10">
        <v>30</v>
      </c>
      <c r="B10" s="46">
        <v>28845.333333333332</v>
      </c>
      <c r="C10" s="30"/>
      <c r="D10" s="23"/>
      <c r="E10" s="23"/>
      <c r="J10" s="38" t="str">
        <f>F1</f>
        <v>01.04.2022</v>
      </c>
    </row>
    <row r="11" spans="1:10" ht="12.75" customHeight="1" x14ac:dyDescent="0.25">
      <c r="A11">
        <v>31</v>
      </c>
      <c r="B11" s="45">
        <v>29308.25</v>
      </c>
      <c r="C11" s="30" t="s">
        <v>46</v>
      </c>
      <c r="D11" s="23">
        <f>B11-B8</f>
        <v>1360.4166666666679</v>
      </c>
      <c r="E11" s="23"/>
      <c r="F11" s="6" t="s">
        <v>22</v>
      </c>
      <c r="G11" s="47" t="s">
        <v>5</v>
      </c>
      <c r="H11" s="39" t="s">
        <v>28</v>
      </c>
    </row>
    <row r="12" spans="1:10" ht="12.75" customHeight="1" x14ac:dyDescent="0.25">
      <c r="A12">
        <v>32</v>
      </c>
      <c r="B12" s="45">
        <v>29780.583333333332</v>
      </c>
      <c r="C12" s="30" t="s">
        <v>45</v>
      </c>
      <c r="D12" s="23">
        <f>B12-B11</f>
        <v>472.33333333333212</v>
      </c>
      <c r="E12" s="23"/>
      <c r="F12" s="26" t="s">
        <v>60</v>
      </c>
      <c r="G12" s="3">
        <v>8000</v>
      </c>
      <c r="H12" s="2">
        <f t="shared" ref="H12:H17" si="0">ROUND(G12*$C$27/12,2)</f>
        <v>971.29</v>
      </c>
      <c r="J12" s="2"/>
    </row>
    <row r="13" spans="1:10" ht="12.75" customHeight="1" x14ac:dyDescent="0.25">
      <c r="A13">
        <v>33</v>
      </c>
      <c r="B13" s="45">
        <v>30262.5</v>
      </c>
      <c r="C13" s="23" t="s">
        <v>44</v>
      </c>
      <c r="D13" s="23">
        <f>B13-B8</f>
        <v>2314.6666666666679</v>
      </c>
      <c r="E13" s="23"/>
      <c r="F13" s="26" t="s">
        <v>62</v>
      </c>
      <c r="G13" s="3">
        <v>10000</v>
      </c>
      <c r="H13" s="2">
        <f>ROUND(G13*$C$27/12,2)</f>
        <v>1214.1099999999999</v>
      </c>
      <c r="J13" s="2"/>
    </row>
    <row r="14" spans="1:10" ht="12.75" customHeight="1" x14ac:dyDescent="0.25">
      <c r="A14">
        <v>34</v>
      </c>
      <c r="B14" s="45">
        <v>30754.75</v>
      </c>
      <c r="C14" s="30"/>
      <c r="D14" s="23"/>
      <c r="E14" s="23"/>
      <c r="F14" s="26" t="s">
        <v>63</v>
      </c>
      <c r="G14" s="3">
        <v>6000</v>
      </c>
      <c r="H14" s="2">
        <f t="shared" si="0"/>
        <v>728.47</v>
      </c>
      <c r="J14" s="2"/>
    </row>
    <row r="15" spans="1:10" ht="12.75" customHeight="1" x14ac:dyDescent="0.25">
      <c r="A15">
        <v>35</v>
      </c>
      <c r="B15" s="46">
        <v>31256.583333333332</v>
      </c>
      <c r="C15" s="23" t="s">
        <v>42</v>
      </c>
      <c r="D15" s="23">
        <f>B15-B11</f>
        <v>1948.3333333333321</v>
      </c>
      <c r="E15" s="23"/>
      <c r="F15" s="26" t="s">
        <v>53</v>
      </c>
      <c r="G15" s="3">
        <v>5350</v>
      </c>
      <c r="H15" s="2">
        <f t="shared" si="0"/>
        <v>649.54999999999995</v>
      </c>
      <c r="J15" s="2"/>
    </row>
    <row r="16" spans="1:10" ht="12.75" customHeight="1" x14ac:dyDescent="0.25">
      <c r="A16">
        <v>36</v>
      </c>
      <c r="B16" s="45">
        <v>31769</v>
      </c>
      <c r="C16" s="30"/>
      <c r="D16" s="23"/>
      <c r="E16" s="23"/>
      <c r="F16" s="26" t="s">
        <v>54</v>
      </c>
      <c r="G16" s="3">
        <v>6000</v>
      </c>
      <c r="H16" s="2">
        <f t="shared" si="0"/>
        <v>728.47</v>
      </c>
      <c r="J16" s="2"/>
    </row>
    <row r="17" spans="1:12" ht="12.75" customHeight="1" x14ac:dyDescent="0.25">
      <c r="A17">
        <v>37</v>
      </c>
      <c r="B17" s="45">
        <v>32291.583333333332</v>
      </c>
      <c r="C17" s="23" t="s">
        <v>41</v>
      </c>
      <c r="D17" s="23">
        <f>B17-B16</f>
        <v>522.58333333333212</v>
      </c>
      <c r="E17" s="23"/>
      <c r="F17" s="26" t="s">
        <v>33</v>
      </c>
      <c r="G17" s="3">
        <v>5350</v>
      </c>
      <c r="H17" s="2">
        <f t="shared" si="0"/>
        <v>649.54999999999995</v>
      </c>
      <c r="J17" s="2"/>
    </row>
    <row r="18" spans="1:12" ht="12.75" customHeight="1" x14ac:dyDescent="0.25">
      <c r="A18">
        <v>38</v>
      </c>
      <c r="B18" s="45">
        <v>32849</v>
      </c>
      <c r="C18" s="23" t="s">
        <v>52</v>
      </c>
      <c r="D18" s="23">
        <f>B17-B8</f>
        <v>4343.75</v>
      </c>
      <c r="E18" s="23"/>
    </row>
    <row r="19" spans="1:12" ht="12.75" customHeight="1" x14ac:dyDescent="0.25">
      <c r="A19">
        <v>39</v>
      </c>
      <c r="B19" s="45">
        <v>33404.166666666664</v>
      </c>
      <c r="C19" s="30"/>
      <c r="D19" s="23"/>
      <c r="E19" s="23"/>
      <c r="F19" s="26" t="s">
        <v>34</v>
      </c>
      <c r="G19" s="3">
        <v>7500</v>
      </c>
      <c r="H19" s="2">
        <f>ROUND(G19*$C$27/12,2)</f>
        <v>910.58</v>
      </c>
      <c r="J19" s="2"/>
      <c r="K19" s="52"/>
      <c r="L19" s="52"/>
    </row>
    <row r="20" spans="1:12" ht="12.75" customHeight="1" x14ac:dyDescent="0.25">
      <c r="A20">
        <v>40</v>
      </c>
      <c r="B20" s="46">
        <v>33970.916666666664</v>
      </c>
      <c r="C20" s="23" t="s">
        <v>43</v>
      </c>
      <c r="D20" s="23">
        <f>B20-B11</f>
        <v>4662.6666666666642</v>
      </c>
      <c r="E20" s="23"/>
      <c r="F20" s="28"/>
      <c r="G20" s="3"/>
      <c r="H20" s="2"/>
      <c r="J20" s="2"/>
      <c r="K20" s="3"/>
      <c r="L20" s="2"/>
    </row>
    <row r="21" spans="1:12" ht="12.75" customHeight="1" x14ac:dyDescent="0.25">
      <c r="A21">
        <v>41</v>
      </c>
      <c r="B21" s="45">
        <v>34549</v>
      </c>
      <c r="C21" s="23"/>
      <c r="D21" s="23"/>
      <c r="E21" s="23"/>
      <c r="F21" s="26"/>
      <c r="G21" s="3"/>
      <c r="H21" s="2"/>
      <c r="J21" s="2"/>
    </row>
    <row r="22" spans="1:12" ht="12.75" customHeight="1" x14ac:dyDescent="0.25">
      <c r="A22">
        <v>42</v>
      </c>
      <c r="B22" s="45">
        <v>35138.583333333336</v>
      </c>
      <c r="C22" s="23"/>
      <c r="D22" s="23"/>
      <c r="E22" s="23"/>
      <c r="F22" s="1" t="s">
        <v>35</v>
      </c>
      <c r="G22" s="27"/>
      <c r="H22" s="33"/>
      <c r="J22" s="33"/>
    </row>
    <row r="23" spans="1:12" ht="12.75" customHeight="1" x14ac:dyDescent="0.25">
      <c r="A23">
        <v>43</v>
      </c>
      <c r="B23" s="45">
        <v>35919.5</v>
      </c>
      <c r="C23" s="30"/>
      <c r="D23" s="23"/>
      <c r="E23" s="23"/>
      <c r="F23" s="26" t="s">
        <v>64</v>
      </c>
      <c r="G23" s="41">
        <v>100</v>
      </c>
      <c r="H23" s="41">
        <f>ROUND(G23*$C$27,2)</f>
        <v>145.69</v>
      </c>
      <c r="J23" s="41"/>
    </row>
    <row r="24" spans="1:12" ht="12.75" customHeight="1" x14ac:dyDescent="0.25">
      <c r="A24">
        <v>44</v>
      </c>
      <c r="B24" s="45">
        <v>36722</v>
      </c>
      <c r="C24" s="30" t="s">
        <v>40</v>
      </c>
      <c r="D24" s="23">
        <f>B24-B23</f>
        <v>802.5</v>
      </c>
      <c r="E24" s="23"/>
    </row>
    <row r="25" spans="1:12" ht="12.75" customHeight="1" x14ac:dyDescent="0.2">
      <c r="B25" s="9"/>
      <c r="C25" s="9"/>
      <c r="D25" s="9"/>
      <c r="E25" s="23"/>
    </row>
    <row r="26" spans="1:12" ht="12.75" customHeight="1" x14ac:dyDescent="0.2">
      <c r="E26" s="23"/>
    </row>
    <row r="27" spans="1:12" ht="12.75" customHeight="1" x14ac:dyDescent="0.2">
      <c r="A27" s="34" t="s">
        <v>18</v>
      </c>
      <c r="B27" s="1"/>
      <c r="C27" s="44">
        <v>1.456933</v>
      </c>
    </row>
    <row r="28" spans="1:12" ht="12.75" customHeight="1" x14ac:dyDescent="0.2"/>
    <row r="29" spans="1:12" ht="12.75" customHeight="1" x14ac:dyDescent="0.2"/>
    <row r="30" spans="1:12" ht="12.75" customHeight="1" x14ac:dyDescent="0.2">
      <c r="B30" s="9"/>
      <c r="C30" s="9"/>
      <c r="D30" s="9"/>
    </row>
    <row r="31" spans="1:12" ht="12.75" customHeight="1" x14ac:dyDescent="0.2"/>
    <row r="32" spans="1:12" ht="12.75" customHeight="1" x14ac:dyDescent="0.2">
      <c r="B32" s="9"/>
      <c r="C32" s="9"/>
      <c r="D32" s="9"/>
      <c r="F32" s="26"/>
      <c r="G32" s="3"/>
      <c r="H32" s="3"/>
      <c r="I32" s="2"/>
      <c r="J32" s="2"/>
    </row>
    <row r="33" spans="2:10" ht="12.75" customHeight="1" x14ac:dyDescent="0.2">
      <c r="B33" s="9"/>
      <c r="C33" s="9"/>
      <c r="D33" s="9"/>
      <c r="F33" s="26"/>
      <c r="G33" s="3"/>
      <c r="H33" s="3"/>
      <c r="I33" s="2"/>
      <c r="J33" s="2"/>
    </row>
    <row r="34" spans="2:10" ht="12.75" customHeight="1" x14ac:dyDescent="0.2">
      <c r="B34" s="9"/>
      <c r="C34" s="9"/>
      <c r="D34" s="9"/>
    </row>
    <row r="35" spans="2:10" ht="12.75" customHeight="1" x14ac:dyDescent="0.2">
      <c r="B35" s="9"/>
      <c r="C35" s="9"/>
      <c r="D35" s="9"/>
    </row>
    <row r="36" spans="2:10" ht="12.75" customHeight="1" x14ac:dyDescent="0.2">
      <c r="F36" s="26"/>
      <c r="G36" s="41"/>
      <c r="H36" s="41"/>
      <c r="I36" s="41"/>
      <c r="J36" s="41"/>
    </row>
    <row r="37" spans="2:10" ht="12.75" customHeight="1" x14ac:dyDescent="0.2">
      <c r="F37" s="28"/>
      <c r="G37" s="41"/>
      <c r="H37" s="41"/>
      <c r="I37" s="41"/>
      <c r="J37" s="41"/>
    </row>
    <row r="38" spans="2:10" ht="12.75" customHeight="1" x14ac:dyDescent="0.2">
      <c r="F38" s="29"/>
      <c r="G38" s="41"/>
      <c r="H38" s="41"/>
      <c r="I38" s="41"/>
      <c r="J38" s="41"/>
    </row>
    <row r="39" spans="2:10" ht="12.75" customHeight="1" x14ac:dyDescent="0.2">
      <c r="F39" s="29"/>
      <c r="G39" s="41"/>
      <c r="H39" s="41"/>
      <c r="I39" s="41"/>
      <c r="J39" s="41"/>
    </row>
    <row r="40" spans="2:10" ht="12.75" customHeight="1" x14ac:dyDescent="0.2">
      <c r="F40" s="28"/>
      <c r="G40" s="41"/>
      <c r="H40" s="41"/>
      <c r="I40" s="41"/>
      <c r="J40" s="41"/>
    </row>
    <row r="41" spans="2:10" ht="12.75" customHeight="1" x14ac:dyDescent="0.2"/>
    <row r="42" spans="2:10" ht="12.75" customHeight="1" x14ac:dyDescent="0.2">
      <c r="F42" s="27"/>
      <c r="G42" s="41"/>
      <c r="H42" s="41"/>
      <c r="I42" s="41"/>
      <c r="J42" s="41"/>
    </row>
    <row r="43" spans="2:10" ht="12.75" customHeight="1" x14ac:dyDescent="0.2"/>
    <row r="44" spans="2:10" ht="12.75" customHeight="1" x14ac:dyDescent="0.2"/>
    <row r="45" spans="2:10" ht="12.75" customHeight="1" x14ac:dyDescent="0.2"/>
    <row r="46" spans="2:10" ht="12.75" customHeight="1" x14ac:dyDescent="0.2"/>
    <row r="47" spans="2:10" ht="12.75" customHeight="1" x14ac:dyDescent="0.2"/>
    <row r="48" spans="2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</sheetData>
  <sheetProtection algorithmName="SHA-512" hashValue="Pl2VJyhU8ZFZibeeb3EPXjj0dwdWZqlnB6WXMFePA1RG9Rm2Jjr++T3t2GLjO1m7i2c1YRvRYkssqSAZA3uedA==" saltValue="7KDAE4K8Jh4xP255OeixaQ==" spinCount="100000" sheet="1" objects="1" scenarios="1"/>
  <mergeCells count="5">
    <mergeCell ref="A1:E1"/>
    <mergeCell ref="K19:L19"/>
    <mergeCell ref="G2:H2"/>
    <mergeCell ref="C3:D3"/>
    <mergeCell ref="C7:D7"/>
  </mergeCells>
  <phoneticPr fontId="10" type="noConversion"/>
  <pageMargins left="0.75" right="0.75" top="1" bottom="1" header="0" footer="0"/>
  <pageSetup paperSize="9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Vejledning</vt:lpstr>
      <vt:lpstr>Lærere Ny Løn</vt:lpstr>
      <vt:lpstr>Lærere OK ansatte anc.løn</vt:lpstr>
      <vt:lpstr>satser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 Tryggedsson</dc:creator>
  <cp:lastModifiedBy>Bo Tryggedsson</cp:lastModifiedBy>
  <cp:lastPrinted>2019-08-09T09:17:08Z</cp:lastPrinted>
  <dcterms:created xsi:type="dcterms:W3CDTF">2004-12-02T07:49:08Z</dcterms:created>
  <dcterms:modified xsi:type="dcterms:W3CDTF">2022-05-10T12:52:42Z</dcterms:modified>
</cp:coreProperties>
</file>